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BARCA\Dropbox (FCO Chile)\Empresas_Cabo\TRIBUTARIO - CONTROL DOCTOS\TRIBUTARIOS\00 MUNICIPALES\"/>
    </mc:Choice>
  </mc:AlternateContent>
  <bookViews>
    <workbookView xWindow="0" yWindow="0" windowWidth="28800" windowHeight="11730"/>
  </bookViews>
  <sheets>
    <sheet name="RESUMEN VCTO. 31ENE2021" sheetId="5" r:id="rId1"/>
    <sheet name="RESUMEN VCTO. 31JUL2020" sheetId="3" r:id="rId2"/>
    <sheet name="RESUMEN VCTO. 31ENE2020" sheetId="1" r:id="rId3"/>
    <sheet name="Hoja3" sheetId="4" r:id="rId4"/>
  </sheets>
  <definedNames>
    <definedName name="_xlnm._FilterDatabase" localSheetId="2" hidden="1">'RESUMEN VCTO. 31ENE2020'!$C$2:$J$39</definedName>
    <definedName name="_xlnm._FilterDatabase" localSheetId="0" hidden="1">'RESUMEN VCTO. 31ENE2021'!$B$2:$J$40</definedName>
    <definedName name="_xlnm._FilterDatabase" localSheetId="1" hidden="1">'RESUMEN VCTO. 31JUL2020'!$B$2:$J$39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5" l="1"/>
  <c r="R9" i="5"/>
  <c r="K22" i="5" l="1"/>
  <c r="I19" i="5" l="1"/>
  <c r="I39" i="5"/>
  <c r="I12" i="5"/>
  <c r="I11" i="5"/>
  <c r="I10" i="5"/>
  <c r="I9" i="5"/>
  <c r="P9" i="5" s="1"/>
  <c r="I8" i="5"/>
  <c r="K39" i="5" l="1"/>
  <c r="K9" i="5"/>
  <c r="K8" i="5"/>
  <c r="K36" i="5"/>
  <c r="K33" i="5"/>
  <c r="K31" i="5"/>
  <c r="K28" i="5"/>
  <c r="K27" i="5"/>
  <c r="K21" i="5"/>
  <c r="K18" i="5"/>
  <c r="K17" i="5"/>
  <c r="K15" i="5"/>
  <c r="K4" i="5"/>
  <c r="K5" i="5"/>
  <c r="K6" i="5"/>
  <c r="K7" i="5"/>
  <c r="K10" i="5"/>
  <c r="K11" i="5"/>
  <c r="K12" i="5"/>
  <c r="K3" i="5"/>
  <c r="P39" i="5" l="1"/>
  <c r="I37" i="5"/>
  <c r="I34" i="5"/>
  <c r="I29" i="5"/>
  <c r="I25" i="5"/>
  <c r="I13" i="5"/>
  <c r="P12" i="5"/>
  <c r="N3" i="5"/>
  <c r="I40" i="5" l="1"/>
  <c r="I42" i="5" s="1"/>
  <c r="I44" i="5" s="1"/>
  <c r="I38" i="3"/>
  <c r="N38" i="3" s="1"/>
  <c r="N12" i="3"/>
  <c r="N9" i="3"/>
  <c r="L3" i="3" l="1"/>
  <c r="I39" i="3" l="1"/>
  <c r="I36" i="3"/>
  <c r="I33" i="3"/>
  <c r="I28" i="3"/>
  <c r="I24" i="3"/>
  <c r="I19" i="3"/>
  <c r="I13" i="3"/>
  <c r="I41" i="3" l="1"/>
  <c r="I43" i="3" s="1"/>
  <c r="I13" i="1"/>
  <c r="I41" i="1" s="1"/>
  <c r="I24" i="1"/>
  <c r="I19" i="1"/>
  <c r="I39" i="1"/>
  <c r="I36" i="1"/>
  <c r="I33" i="1"/>
  <c r="I28" i="1"/>
  <c r="I43" i="1" l="1"/>
</calcChain>
</file>

<file path=xl/sharedStrings.xml><?xml version="1.0" encoding="utf-8"?>
<sst xmlns="http://schemas.openxmlformats.org/spreadsheetml/2006/main" count="502" uniqueCount="100">
  <si>
    <t>Tipos</t>
  </si>
  <si>
    <t>Régimen</t>
  </si>
  <si>
    <t>NRO</t>
  </si>
  <si>
    <t>RUT</t>
  </si>
  <si>
    <t>Razón Social</t>
  </si>
  <si>
    <t>Comuna Patente</t>
  </si>
  <si>
    <t>Rol Patente</t>
  </si>
  <si>
    <t>Monto</t>
  </si>
  <si>
    <t>Comentarios</t>
  </si>
  <si>
    <t>Family</t>
  </si>
  <si>
    <t>14-B</t>
  </si>
  <si>
    <t>76366430-9</t>
  </si>
  <si>
    <t>Inv Sta Carmen</t>
  </si>
  <si>
    <t>Zapallar</t>
  </si>
  <si>
    <t>76327534-5</t>
  </si>
  <si>
    <t>Inv Sta Clara II</t>
  </si>
  <si>
    <t>Lo Barnechea</t>
  </si>
  <si>
    <t>2-5389</t>
  </si>
  <si>
    <t>76789984-K</t>
  </si>
  <si>
    <t>Inv e Inmob Luarca</t>
  </si>
  <si>
    <t>2-38281</t>
  </si>
  <si>
    <t>14-Ter</t>
  </si>
  <si>
    <t>76453432-8</t>
  </si>
  <si>
    <t>Panes Chile SpA</t>
  </si>
  <si>
    <t>2-5426</t>
  </si>
  <si>
    <t>76453437-9</t>
  </si>
  <si>
    <t>Rio Deva</t>
  </si>
  <si>
    <t>2-5423</t>
  </si>
  <si>
    <t>76102901-0</t>
  </si>
  <si>
    <t>Inv Rio Cares</t>
  </si>
  <si>
    <t>76326705-9</t>
  </si>
  <si>
    <t>Inv Malaga SA</t>
  </si>
  <si>
    <t>2-37263</t>
  </si>
  <si>
    <t>Negocio de Seba</t>
  </si>
  <si>
    <t>76813177-5</t>
  </si>
  <si>
    <t>Lucano Rent a Car S.A</t>
  </si>
  <si>
    <t>Ñuñoa</t>
  </si>
  <si>
    <t>Viña del Mar</t>
  </si>
  <si>
    <t>Negocio de Enrique Andres</t>
  </si>
  <si>
    <t>76768888-1</t>
  </si>
  <si>
    <t>Inmob Las Quiscas</t>
  </si>
  <si>
    <t>2-38283</t>
  </si>
  <si>
    <t>14-A</t>
  </si>
  <si>
    <t>2846281-6</t>
  </si>
  <si>
    <t>Clara Osmer (empresario)</t>
  </si>
  <si>
    <t>6245248-K</t>
  </si>
  <si>
    <t>Enrique Cabo (empresario)</t>
  </si>
  <si>
    <t>6245249-8</t>
  </si>
  <si>
    <t>Margarita Cabo (empresario</t>
  </si>
  <si>
    <t>Negocio de Anahit</t>
  </si>
  <si>
    <t>76322410-4</t>
  </si>
  <si>
    <t>Ramón Vidal EIRL (Ex THAI)</t>
  </si>
  <si>
    <t>Las Condes</t>
  </si>
  <si>
    <t>229578-8</t>
  </si>
  <si>
    <t>76475907-9</t>
  </si>
  <si>
    <t>Nara Rumie</t>
  </si>
  <si>
    <t>9298-3</t>
  </si>
  <si>
    <t>76462344-4</t>
  </si>
  <si>
    <t>Canchas Asturias</t>
  </si>
  <si>
    <t>Maipú</t>
  </si>
  <si>
    <t>2-29964</t>
  </si>
  <si>
    <t>Puente Alto</t>
  </si>
  <si>
    <t>76453435-2</t>
  </si>
  <si>
    <t>Monte Ararat SpA</t>
  </si>
  <si>
    <t>2-5424</t>
  </si>
  <si>
    <t>76837287-K</t>
  </si>
  <si>
    <t>Anahit SpA</t>
  </si>
  <si>
    <t>9579-6</t>
  </si>
  <si>
    <t>76842322-9</t>
  </si>
  <si>
    <t>Astur SpA</t>
  </si>
  <si>
    <t>2-37670</t>
  </si>
  <si>
    <t>Negocio de Mané/Enrique Andres</t>
  </si>
  <si>
    <t>77011971-5</t>
  </si>
  <si>
    <t>Bravos SPA</t>
  </si>
  <si>
    <t>2-37671</t>
  </si>
  <si>
    <t>77005374-9</t>
  </si>
  <si>
    <t>Autolan SA</t>
  </si>
  <si>
    <t>2-37696</t>
  </si>
  <si>
    <t>77035848-5</t>
  </si>
  <si>
    <t>Llanes SPA</t>
  </si>
  <si>
    <t>77023625-8</t>
  </si>
  <si>
    <t>Crem SPA</t>
  </si>
  <si>
    <t>2-37677</t>
  </si>
  <si>
    <t>NO HAY DEUDA (PATENTE PROVISORIA VENCIDA. SIN PATENTE)</t>
  </si>
  <si>
    <t>EN TRÁMITE</t>
  </si>
  <si>
    <t>PROVISORIA (VENCE EL 07-FEBRERO-2020)</t>
  </si>
  <si>
    <t>PROVISORIA (VENCE EL 06-MARZO-2020)</t>
  </si>
  <si>
    <t>ZEnrique</t>
  </si>
  <si>
    <t>ZMargarita</t>
  </si>
  <si>
    <t>Suma</t>
  </si>
  <si>
    <t>pagado</t>
  </si>
  <si>
    <t>En trámite (provisoria venció el 06-marzo-2020)</t>
  </si>
  <si>
    <t>En trámite (provisoria venció el 07-febrero-2020)</t>
  </si>
  <si>
    <t>En Trámite Traspaso (Actual Dueño Italquinta Automotora Ltda)</t>
  </si>
  <si>
    <t>xconfirmar</t>
  </si>
  <si>
    <t>511852-1</t>
  </si>
  <si>
    <t>recepción final</t>
  </si>
  <si>
    <t>En trámite, pendiente recepción final</t>
  </si>
  <si>
    <t>La Granja</t>
  </si>
  <si>
    <t>En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</si>
</sst>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42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42" fontId="0" fillId="0" borderId="0" xfId="1" applyFont="1"/>
    <xf numFmtId="0" fontId="2" fillId="0" borderId="0" xfId="0" applyFont="1" applyFill="1" applyBorder="1" applyAlignment="1">
      <alignment horizontal="left" indent="1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indent="1"/>
    </xf>
    <xf numFmtId="42" fontId="6" fillId="0" borderId="1" xfId="1" applyFont="1" applyFill="1" applyBorder="1" applyAlignment="1">
      <alignment horizontal="left" indent="1"/>
    </xf>
    <xf numFmtId="42" fontId="5" fillId="0" borderId="1" xfId="1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indent="1"/>
    </xf>
    <xf numFmtId="42" fontId="5" fillId="3" borderId="1" xfId="1" applyFont="1" applyFill="1" applyBorder="1" applyAlignment="1">
      <alignment horizontal="left" indent="1"/>
    </xf>
    <xf numFmtId="1" fontId="6" fillId="0" borderId="1" xfId="0" applyNumberFormat="1" applyFont="1" applyFill="1" applyBorder="1" applyAlignment="1">
      <alignment horizontal="left" indent="1"/>
    </xf>
    <xf numFmtId="3" fontId="0" fillId="0" borderId="0" xfId="0" applyNumberFormat="1"/>
    <xf numFmtId="41" fontId="0" fillId="0" borderId="0" xfId="2" applyFont="1"/>
    <xf numFmtId="41" fontId="0" fillId="0" borderId="0" xfId="2" applyFont="1" applyAlignment="1">
      <alignment horizontal="center"/>
    </xf>
    <xf numFmtId="0" fontId="6" fillId="4" borderId="1" xfId="0" applyFont="1" applyFill="1" applyBorder="1" applyAlignment="1">
      <alignment horizontal="left" indent="1"/>
    </xf>
    <xf numFmtId="42" fontId="6" fillId="0" borderId="1" xfId="1" applyFont="1" applyFill="1" applyBorder="1" applyAlignment="1">
      <alignment horizontal="left" wrapText="1" indent="1"/>
    </xf>
    <xf numFmtId="42" fontId="6" fillId="5" borderId="1" xfId="1" applyFont="1" applyFill="1" applyBorder="1" applyAlignment="1">
      <alignment horizontal="left" indent="1"/>
    </xf>
    <xf numFmtId="42" fontId="3" fillId="2" borderId="0" xfId="1" applyFont="1" applyFill="1" applyBorder="1" applyAlignment="1">
      <alignment horizontal="center" vertical="center" wrapText="1"/>
    </xf>
    <xf numFmtId="42" fontId="6" fillId="0" borderId="0" xfId="1" applyFont="1" applyFill="1" applyBorder="1" applyAlignment="1">
      <alignment horizontal="left" indent="1"/>
    </xf>
    <xf numFmtId="164" fontId="6" fillId="0" borderId="0" xfId="3" applyNumberFormat="1" applyFont="1" applyFill="1" applyBorder="1" applyAlignment="1">
      <alignment horizontal="left" indent="1"/>
    </xf>
    <xf numFmtId="10" fontId="0" fillId="0" borderId="0" xfId="3" applyNumberFormat="1" applyFont="1"/>
    <xf numFmtId="0" fontId="6" fillId="4" borderId="1" xfId="0" applyFont="1" applyFill="1" applyBorder="1" applyAlignment="1">
      <alignment horizontal="center"/>
    </xf>
  </cellXfs>
  <cellStyles count="4">
    <cellStyle name="Millares [0]" xfId="2" builtinId="6"/>
    <cellStyle name="Moneda [0]" xfId="1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475238</xdr:colOff>
      <xdr:row>19</xdr:row>
      <xdr:rowOff>37643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95238" cy="3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446667</xdr:colOff>
      <xdr:row>38</xdr:row>
      <xdr:rowOff>18590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00500"/>
          <a:ext cx="8066667" cy="3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10</xdr:col>
      <xdr:colOff>389524</xdr:colOff>
      <xdr:row>60</xdr:row>
      <xdr:rowOff>94786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10500"/>
          <a:ext cx="8009524" cy="3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503809</xdr:colOff>
      <xdr:row>80</xdr:row>
      <xdr:rowOff>161476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811000"/>
          <a:ext cx="8123809" cy="3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4"/>
  <sheetViews>
    <sheetView showGridLines="0" tabSelected="1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42" sqref="I42"/>
    </sheetView>
  </sheetViews>
  <sheetFormatPr baseColWidth="10" defaultRowHeight="15" x14ac:dyDescent="0.25"/>
  <cols>
    <col min="2" max="2" width="30.7109375" customWidth="1"/>
    <col min="3" max="3" width="11.42578125" hidden="1" customWidth="1"/>
    <col min="4" max="4" width="8" hidden="1" customWidth="1"/>
    <col min="5" max="5" width="15" bestFit="1" customWidth="1"/>
    <col min="6" max="6" width="31.85546875" customWidth="1"/>
    <col min="7" max="7" width="19" customWidth="1"/>
    <col min="8" max="8" width="12.5703125" bestFit="1" customWidth="1"/>
    <col min="9" max="9" width="18" style="7" customWidth="1"/>
    <col min="10" max="10" width="25.42578125" style="7" customWidth="1"/>
    <col min="11" max="12" width="20.7109375" style="7" customWidth="1"/>
    <col min="13" max="13" width="4.5703125" hidden="1" customWidth="1"/>
    <col min="14" max="14" width="0" hidden="1" customWidth="1"/>
    <col min="15" max="15" width="15.28515625" hidden="1" customWidth="1"/>
    <col min="16" max="16" width="14.42578125" hidden="1" customWidth="1"/>
    <col min="17" max="23" width="0" hidden="1" customWidth="1"/>
  </cols>
  <sheetData>
    <row r="2" spans="2:18" s="4" customFormat="1" ht="31.5" x14ac:dyDescent="0.2"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24"/>
      <c r="L2" s="24"/>
    </row>
    <row r="3" spans="2:18" ht="15.75" x14ac:dyDescent="0.25">
      <c r="B3" s="9" t="s">
        <v>9</v>
      </c>
      <c r="C3" s="10" t="s">
        <v>10</v>
      </c>
      <c r="D3" s="11">
        <v>13</v>
      </c>
      <c r="E3" s="28" t="s">
        <v>14</v>
      </c>
      <c r="F3" s="21" t="s">
        <v>15</v>
      </c>
      <c r="G3" s="12" t="s">
        <v>16</v>
      </c>
      <c r="H3" s="12" t="s">
        <v>17</v>
      </c>
      <c r="I3" s="13">
        <v>25514</v>
      </c>
      <c r="J3" s="13"/>
      <c r="K3" s="26">
        <f>ROUND((+I3/L3-1),3)</f>
        <v>1.2999999999999999E-2</v>
      </c>
      <c r="L3" s="25">
        <v>25186</v>
      </c>
      <c r="N3">
        <f>50372</f>
        <v>50372</v>
      </c>
    </row>
    <row r="4" spans="2:18" ht="15.75" x14ac:dyDescent="0.25">
      <c r="B4" s="9" t="s">
        <v>9</v>
      </c>
      <c r="C4" s="10" t="s">
        <v>10</v>
      </c>
      <c r="D4" s="11">
        <v>14</v>
      </c>
      <c r="E4" s="28" t="s">
        <v>18</v>
      </c>
      <c r="F4" s="21" t="s">
        <v>19</v>
      </c>
      <c r="G4" s="12" t="s">
        <v>16</v>
      </c>
      <c r="H4" s="12" t="s">
        <v>20</v>
      </c>
      <c r="I4" s="13">
        <v>25514</v>
      </c>
      <c r="J4" s="13"/>
      <c r="K4" s="26">
        <f t="shared" ref="K4:K12" si="0">ROUND((+I4/L4-1),3)</f>
        <v>1.2999999999999999E-2</v>
      </c>
      <c r="L4" s="25">
        <v>25186</v>
      </c>
    </row>
    <row r="5" spans="2:18" ht="15.75" x14ac:dyDescent="0.25">
      <c r="B5" s="9" t="s">
        <v>9</v>
      </c>
      <c r="C5" s="10" t="s">
        <v>21</v>
      </c>
      <c r="D5" s="11">
        <v>15</v>
      </c>
      <c r="E5" s="28" t="s">
        <v>22</v>
      </c>
      <c r="F5" s="21" t="s">
        <v>23</v>
      </c>
      <c r="G5" s="12" t="s">
        <v>16</v>
      </c>
      <c r="H5" s="12" t="s">
        <v>24</v>
      </c>
      <c r="I5" s="13">
        <v>80114</v>
      </c>
      <c r="J5" s="13"/>
      <c r="K5" s="26">
        <f t="shared" si="0"/>
        <v>1.2999999999999999E-2</v>
      </c>
      <c r="L5" s="25">
        <v>79084</v>
      </c>
    </row>
    <row r="6" spans="2:18" ht="15.75" x14ac:dyDescent="0.25">
      <c r="B6" s="9" t="s">
        <v>9</v>
      </c>
      <c r="C6" s="10" t="s">
        <v>21</v>
      </c>
      <c r="D6" s="11">
        <v>16</v>
      </c>
      <c r="E6" s="28" t="s">
        <v>25</v>
      </c>
      <c r="F6" s="21" t="s">
        <v>26</v>
      </c>
      <c r="G6" s="12" t="s">
        <v>16</v>
      </c>
      <c r="H6" s="12" t="s">
        <v>27</v>
      </c>
      <c r="I6" s="13">
        <v>25514</v>
      </c>
      <c r="J6" s="13"/>
      <c r="K6" s="26">
        <f t="shared" si="0"/>
        <v>1.2999999999999999E-2</v>
      </c>
      <c r="L6" s="25">
        <v>25186</v>
      </c>
    </row>
    <row r="7" spans="2:18" ht="15.75" x14ac:dyDescent="0.25">
      <c r="B7" s="9" t="s">
        <v>9</v>
      </c>
      <c r="C7" s="10" t="s">
        <v>10</v>
      </c>
      <c r="D7" s="11">
        <v>40</v>
      </c>
      <c r="E7" s="28" t="s">
        <v>30</v>
      </c>
      <c r="F7" s="21" t="s">
        <v>31</v>
      </c>
      <c r="G7" s="12" t="s">
        <v>16</v>
      </c>
      <c r="H7" s="12" t="s">
        <v>32</v>
      </c>
      <c r="I7" s="13">
        <v>25514</v>
      </c>
      <c r="J7" s="13"/>
      <c r="K7" s="26">
        <f t="shared" si="0"/>
        <v>1.2999999999999999E-2</v>
      </c>
      <c r="L7" s="25">
        <v>25186</v>
      </c>
      <c r="R7">
        <v>104.96</v>
      </c>
    </row>
    <row r="8" spans="2:18" ht="15.75" x14ac:dyDescent="0.25">
      <c r="B8" s="9" t="s">
        <v>9</v>
      </c>
      <c r="C8" s="10" t="s">
        <v>10</v>
      </c>
      <c r="D8" s="11">
        <v>11</v>
      </c>
      <c r="E8" s="28" t="s">
        <v>11</v>
      </c>
      <c r="F8" s="21" t="s">
        <v>12</v>
      </c>
      <c r="G8" s="12" t="s">
        <v>13</v>
      </c>
      <c r="H8" s="12">
        <v>20697</v>
      </c>
      <c r="I8" s="13">
        <f>ROUND(L8*1.014,0)</f>
        <v>7672614</v>
      </c>
      <c r="J8" s="13" t="s">
        <v>94</v>
      </c>
      <c r="K8" s="26">
        <f t="shared" si="0"/>
        <v>1.4E-2</v>
      </c>
      <c r="L8" s="25">
        <v>7566680</v>
      </c>
      <c r="R8">
        <v>106.38</v>
      </c>
    </row>
    <row r="9" spans="2:18" ht="15.75" x14ac:dyDescent="0.25">
      <c r="B9" s="9" t="s">
        <v>9</v>
      </c>
      <c r="C9" s="10" t="s">
        <v>10</v>
      </c>
      <c r="D9" s="11">
        <v>26</v>
      </c>
      <c r="E9" s="28" t="s">
        <v>28</v>
      </c>
      <c r="F9" s="21" t="s">
        <v>29</v>
      </c>
      <c r="G9" s="12" t="s">
        <v>13</v>
      </c>
      <c r="H9" s="12">
        <v>20846</v>
      </c>
      <c r="I9" s="13">
        <f t="shared" ref="I9:I12" si="1">ROUND(L9*1.014,0)</f>
        <v>815581</v>
      </c>
      <c r="J9" s="13" t="s">
        <v>94</v>
      </c>
      <c r="K9" s="26">
        <f t="shared" si="0"/>
        <v>1.4E-2</v>
      </c>
      <c r="L9" s="25">
        <v>804321</v>
      </c>
      <c r="O9">
        <v>643456523</v>
      </c>
      <c r="P9" s="20">
        <f>ROUND(O9*0.0025/2-I9,5)</f>
        <v>-11260.346250000001</v>
      </c>
      <c r="R9" s="27">
        <f>ROUND((R8/R7)-1,3)</f>
        <v>1.4E-2</v>
      </c>
    </row>
    <row r="10" spans="2:18" ht="15.75" x14ac:dyDescent="0.25">
      <c r="B10" s="9" t="s">
        <v>9</v>
      </c>
      <c r="C10" s="10" t="s">
        <v>42</v>
      </c>
      <c r="D10" s="11">
        <v>62</v>
      </c>
      <c r="E10" s="28" t="s">
        <v>43</v>
      </c>
      <c r="F10" s="21" t="s">
        <v>44</v>
      </c>
      <c r="G10" s="12" t="s">
        <v>13</v>
      </c>
      <c r="H10" s="12">
        <v>20703</v>
      </c>
      <c r="I10" s="13">
        <f t="shared" si="1"/>
        <v>127274</v>
      </c>
      <c r="J10" s="13" t="s">
        <v>94</v>
      </c>
      <c r="K10" s="26">
        <f t="shared" si="0"/>
        <v>1.4E-2</v>
      </c>
      <c r="L10" s="25">
        <v>125517</v>
      </c>
      <c r="P10" s="19"/>
    </row>
    <row r="11" spans="2:18" ht="15.75" x14ac:dyDescent="0.25">
      <c r="B11" s="9" t="s">
        <v>9</v>
      </c>
      <c r="C11" s="10" t="s">
        <v>42</v>
      </c>
      <c r="D11" s="11">
        <v>63</v>
      </c>
      <c r="E11" s="28" t="s">
        <v>45</v>
      </c>
      <c r="F11" s="21" t="s">
        <v>46</v>
      </c>
      <c r="G11" s="12" t="s">
        <v>13</v>
      </c>
      <c r="H11" s="12">
        <v>20705</v>
      </c>
      <c r="I11" s="13">
        <f t="shared" si="1"/>
        <v>698040</v>
      </c>
      <c r="J11" s="13" t="s">
        <v>94</v>
      </c>
      <c r="K11" s="26">
        <f t="shared" si="0"/>
        <v>1.4E-2</v>
      </c>
      <c r="L11" s="25">
        <v>688402</v>
      </c>
      <c r="P11" s="19"/>
      <c r="R11">
        <v>104.89</v>
      </c>
    </row>
    <row r="12" spans="2:18" ht="15.75" x14ac:dyDescent="0.25">
      <c r="B12" s="9" t="s">
        <v>9</v>
      </c>
      <c r="C12" s="10" t="s">
        <v>42</v>
      </c>
      <c r="D12" s="11">
        <v>64</v>
      </c>
      <c r="E12" s="28" t="s">
        <v>47</v>
      </c>
      <c r="F12" s="21" t="s">
        <v>48</v>
      </c>
      <c r="G12" s="12" t="s">
        <v>13</v>
      </c>
      <c r="H12" s="12">
        <v>20702</v>
      </c>
      <c r="I12" s="13">
        <f t="shared" si="1"/>
        <v>1027682</v>
      </c>
      <c r="J12" s="13" t="s">
        <v>94</v>
      </c>
      <c r="K12" s="26">
        <f t="shared" si="0"/>
        <v>1.4E-2</v>
      </c>
      <c r="L12" s="25">
        <v>1013493</v>
      </c>
      <c r="O12">
        <v>810794752</v>
      </c>
      <c r="P12" s="19">
        <f>ROUND(O12*0.0025/2-I12,5)</f>
        <v>-14188.56</v>
      </c>
      <c r="R12">
        <v>106.74</v>
      </c>
    </row>
    <row r="13" spans="2:18" ht="15.75" x14ac:dyDescent="0.25">
      <c r="B13" s="9"/>
      <c r="C13" s="10"/>
      <c r="D13" s="11"/>
      <c r="E13" s="11"/>
      <c r="F13" s="12"/>
      <c r="G13" s="12"/>
      <c r="H13" s="15" t="s">
        <v>89</v>
      </c>
      <c r="I13" s="16">
        <f>SUM(I3:I12)</f>
        <v>10523361</v>
      </c>
      <c r="J13" s="13"/>
      <c r="K13" s="25"/>
      <c r="L13" s="25"/>
      <c r="P13" s="19"/>
      <c r="R13" s="27">
        <f>ROUND((R12/R11)-1,3)</f>
        <v>1.7999999999999999E-2</v>
      </c>
    </row>
    <row r="14" spans="2:18" ht="15.75" x14ac:dyDescent="0.25">
      <c r="B14" s="9"/>
      <c r="C14" s="10"/>
      <c r="D14" s="11"/>
      <c r="E14" s="11"/>
      <c r="F14" s="12"/>
      <c r="G14" s="12"/>
      <c r="H14" s="12"/>
      <c r="I14" s="13"/>
      <c r="J14" s="13"/>
      <c r="K14" s="25"/>
      <c r="L14" s="25"/>
      <c r="P14" s="19"/>
    </row>
    <row r="15" spans="2:18" ht="15.75" hidden="1" customHeight="1" x14ac:dyDescent="0.25">
      <c r="B15" s="9" t="s">
        <v>49</v>
      </c>
      <c r="C15" s="10" t="s">
        <v>42</v>
      </c>
      <c r="D15" s="11">
        <v>71</v>
      </c>
      <c r="E15" s="11" t="s">
        <v>50</v>
      </c>
      <c r="F15" s="12" t="s">
        <v>51</v>
      </c>
      <c r="G15" s="12" t="s">
        <v>52</v>
      </c>
      <c r="H15" s="12" t="s">
        <v>53</v>
      </c>
      <c r="I15" s="13">
        <v>0</v>
      </c>
      <c r="J15" s="13"/>
      <c r="K15" s="26">
        <f t="shared" ref="K15:K18" si="2">ROUND((+I15/L15-1),3)</f>
        <v>-1</v>
      </c>
      <c r="L15" s="25">
        <v>71931</v>
      </c>
      <c r="P15" s="19"/>
    </row>
    <row r="16" spans="2:18" ht="15.75" hidden="1" customHeight="1" x14ac:dyDescent="0.25">
      <c r="B16" s="9" t="s">
        <v>49</v>
      </c>
      <c r="C16" s="10" t="s">
        <v>21</v>
      </c>
      <c r="D16" s="11">
        <v>72</v>
      </c>
      <c r="E16" s="11" t="s">
        <v>54</v>
      </c>
      <c r="F16" s="12" t="s">
        <v>55</v>
      </c>
      <c r="G16" s="12" t="s">
        <v>52</v>
      </c>
      <c r="H16" s="12" t="s">
        <v>56</v>
      </c>
      <c r="I16" s="13">
        <v>0</v>
      </c>
      <c r="J16" s="13" t="s">
        <v>83</v>
      </c>
      <c r="K16" s="26"/>
      <c r="L16" s="25"/>
      <c r="P16" s="19"/>
    </row>
    <row r="17" spans="2:16" ht="15.75" x14ac:dyDescent="0.25">
      <c r="B17" s="9" t="s">
        <v>49</v>
      </c>
      <c r="C17" s="10" t="s">
        <v>21</v>
      </c>
      <c r="D17" s="11">
        <v>75</v>
      </c>
      <c r="E17" s="28" t="s">
        <v>65</v>
      </c>
      <c r="F17" s="21" t="s">
        <v>66</v>
      </c>
      <c r="G17" s="12" t="s">
        <v>52</v>
      </c>
      <c r="H17" s="12" t="s">
        <v>67</v>
      </c>
      <c r="I17" s="13">
        <v>25539</v>
      </c>
      <c r="J17" s="13"/>
      <c r="K17" s="26">
        <f t="shared" si="2"/>
        <v>1.4E-2</v>
      </c>
      <c r="L17" s="25">
        <v>25186</v>
      </c>
      <c r="P17" s="19"/>
    </row>
    <row r="18" spans="2:16" ht="18" x14ac:dyDescent="0.25">
      <c r="B18" s="9" t="s">
        <v>49</v>
      </c>
      <c r="C18" s="10" t="s">
        <v>21</v>
      </c>
      <c r="D18" s="11">
        <v>74</v>
      </c>
      <c r="E18" s="28" t="s">
        <v>62</v>
      </c>
      <c r="F18" s="21" t="s">
        <v>63</v>
      </c>
      <c r="G18" s="12" t="s">
        <v>16</v>
      </c>
      <c r="H18" s="12" t="s">
        <v>64</v>
      </c>
      <c r="I18" s="13">
        <v>25514</v>
      </c>
      <c r="J18" s="13"/>
      <c r="K18" s="26">
        <f t="shared" si="2"/>
        <v>1.2999999999999999E-2</v>
      </c>
      <c r="L18" s="25">
        <v>25186</v>
      </c>
      <c r="P18" s="19"/>
    </row>
    <row r="19" spans="2:16" ht="15.75" customHeight="1" x14ac:dyDescent="0.25">
      <c r="B19" s="9"/>
      <c r="C19" s="10"/>
      <c r="D19" s="11"/>
      <c r="E19" s="11"/>
      <c r="F19" s="12"/>
      <c r="G19" s="12"/>
      <c r="H19" s="15" t="s">
        <v>89</v>
      </c>
      <c r="I19" s="16">
        <f>SUM(I15:I18)</f>
        <v>51053</v>
      </c>
      <c r="J19" s="13"/>
      <c r="K19" s="25"/>
      <c r="L19" s="25"/>
      <c r="P19" s="19"/>
    </row>
    <row r="20" spans="2:16" ht="15.75" x14ac:dyDescent="0.25">
      <c r="B20" s="9"/>
      <c r="C20" s="10"/>
      <c r="D20" s="11"/>
      <c r="E20" s="11"/>
      <c r="F20" s="12"/>
      <c r="G20" s="12"/>
      <c r="H20" s="12"/>
      <c r="I20" s="13"/>
      <c r="J20" s="13"/>
      <c r="K20" s="25"/>
      <c r="L20" s="25"/>
      <c r="P20" s="19"/>
    </row>
    <row r="21" spans="2:16" ht="15.75" x14ac:dyDescent="0.25">
      <c r="B21" s="9" t="s">
        <v>38</v>
      </c>
      <c r="C21" s="10" t="s">
        <v>21</v>
      </c>
      <c r="D21" s="11">
        <v>76</v>
      </c>
      <c r="E21" s="28" t="s">
        <v>68</v>
      </c>
      <c r="F21" s="21" t="s">
        <v>69</v>
      </c>
      <c r="G21" s="12" t="s">
        <v>16</v>
      </c>
      <c r="H21" s="12" t="s">
        <v>70</v>
      </c>
      <c r="I21" s="13">
        <v>25514</v>
      </c>
      <c r="J21" s="13"/>
      <c r="K21" s="26">
        <f t="shared" ref="K21:K22" si="3">ROUND((+I21/L21-1),3)</f>
        <v>1.2999999999999999E-2</v>
      </c>
      <c r="L21" s="25">
        <v>25186</v>
      </c>
      <c r="P21" s="19"/>
    </row>
    <row r="22" spans="2:16" ht="15.75" x14ac:dyDescent="0.25">
      <c r="B22" s="9" t="s">
        <v>38</v>
      </c>
      <c r="C22" s="10" t="s">
        <v>21</v>
      </c>
      <c r="D22" s="11">
        <v>73</v>
      </c>
      <c r="E22" s="28" t="s">
        <v>57</v>
      </c>
      <c r="F22" s="21" t="s">
        <v>58</v>
      </c>
      <c r="G22" s="12" t="s">
        <v>59</v>
      </c>
      <c r="H22" s="12" t="s">
        <v>60</v>
      </c>
      <c r="I22" s="13">
        <v>104740</v>
      </c>
      <c r="J22" s="13"/>
      <c r="K22" s="26">
        <f>ROUND((+I22/L22-1),3)</f>
        <v>1.2999999999999999E-2</v>
      </c>
      <c r="L22" s="25">
        <v>103393</v>
      </c>
      <c r="P22" s="19"/>
    </row>
    <row r="23" spans="2:16" ht="15.75" x14ac:dyDescent="0.25">
      <c r="B23" s="9" t="s">
        <v>38</v>
      </c>
      <c r="C23" s="10" t="s">
        <v>21</v>
      </c>
      <c r="D23" s="11">
        <v>73</v>
      </c>
      <c r="E23" s="28" t="s">
        <v>57</v>
      </c>
      <c r="F23" s="21" t="s">
        <v>58</v>
      </c>
      <c r="G23" s="12" t="s">
        <v>61</v>
      </c>
      <c r="H23" s="12">
        <v>9806892</v>
      </c>
      <c r="I23" s="13">
        <v>0</v>
      </c>
      <c r="J23" s="13" t="s">
        <v>99</v>
      </c>
      <c r="K23" s="26"/>
      <c r="L23" s="25">
        <v>0</v>
      </c>
      <c r="P23" s="19"/>
    </row>
    <row r="24" spans="2:16" ht="15.75" x14ac:dyDescent="0.25">
      <c r="B24" s="9" t="s">
        <v>38</v>
      </c>
      <c r="C24" s="10" t="s">
        <v>21</v>
      </c>
      <c r="D24" s="11">
        <v>73</v>
      </c>
      <c r="E24" s="28" t="s">
        <v>57</v>
      </c>
      <c r="F24" s="21" t="s">
        <v>58</v>
      </c>
      <c r="G24" s="12" t="s">
        <v>98</v>
      </c>
      <c r="H24" s="12"/>
      <c r="I24" s="13">
        <v>0</v>
      </c>
      <c r="J24" s="13" t="s">
        <v>99</v>
      </c>
      <c r="K24" s="26"/>
      <c r="L24" s="25"/>
      <c r="P24" s="19"/>
    </row>
    <row r="25" spans="2:16" ht="15.75" x14ac:dyDescent="0.25">
      <c r="B25" s="9"/>
      <c r="C25" s="10"/>
      <c r="D25" s="11"/>
      <c r="E25" s="11"/>
      <c r="F25" s="12"/>
      <c r="G25" s="12"/>
      <c r="H25" s="15" t="s">
        <v>89</v>
      </c>
      <c r="I25" s="16">
        <f>SUM(I21:I23)</f>
        <v>130254</v>
      </c>
      <c r="J25" s="13"/>
      <c r="K25" s="25"/>
      <c r="L25" s="25"/>
      <c r="P25" s="19"/>
    </row>
    <row r="26" spans="2:16" ht="15.75" x14ac:dyDescent="0.25">
      <c r="B26" s="9"/>
      <c r="C26" s="10"/>
      <c r="D26" s="11"/>
      <c r="E26" s="11"/>
      <c r="F26" s="12"/>
      <c r="G26" s="12"/>
      <c r="H26" s="12"/>
      <c r="I26" s="13"/>
      <c r="J26" s="13"/>
      <c r="K26" s="25"/>
      <c r="L26" s="25"/>
      <c r="P26" s="19"/>
    </row>
    <row r="27" spans="2:16" ht="15.75" x14ac:dyDescent="0.25">
      <c r="B27" s="9" t="s">
        <v>71</v>
      </c>
      <c r="C27" s="10" t="s">
        <v>42</v>
      </c>
      <c r="D27" s="11"/>
      <c r="E27" s="28" t="s">
        <v>72</v>
      </c>
      <c r="F27" s="21" t="s">
        <v>73</v>
      </c>
      <c r="G27" s="12" t="s">
        <v>16</v>
      </c>
      <c r="H27" s="12" t="s">
        <v>74</v>
      </c>
      <c r="I27" s="13">
        <v>25514</v>
      </c>
      <c r="J27" s="13"/>
      <c r="K27" s="26">
        <f t="shared" ref="K27:K28" si="4">ROUND((+I27/L27-1),3)</f>
        <v>1.2999999999999999E-2</v>
      </c>
      <c r="L27" s="25">
        <v>25186</v>
      </c>
      <c r="P27" s="19"/>
    </row>
    <row r="28" spans="2:16" ht="15.75" x14ac:dyDescent="0.25">
      <c r="B28" s="9" t="s">
        <v>71</v>
      </c>
      <c r="C28" s="10" t="s">
        <v>10</v>
      </c>
      <c r="D28" s="11">
        <v>55</v>
      </c>
      <c r="E28" s="28" t="s">
        <v>39</v>
      </c>
      <c r="F28" s="21" t="s">
        <v>40</v>
      </c>
      <c r="G28" s="12" t="s">
        <v>16</v>
      </c>
      <c r="H28" s="12" t="s">
        <v>41</v>
      </c>
      <c r="I28" s="13">
        <v>25514</v>
      </c>
      <c r="J28" s="13"/>
      <c r="K28" s="26">
        <f t="shared" si="4"/>
        <v>1.2999999999999999E-2</v>
      </c>
      <c r="L28" s="25">
        <v>25186</v>
      </c>
      <c r="P28" s="19"/>
    </row>
    <row r="29" spans="2:16" ht="15.75" x14ac:dyDescent="0.25">
      <c r="B29" s="9"/>
      <c r="C29" s="10"/>
      <c r="D29" s="11"/>
      <c r="E29" s="11"/>
      <c r="F29" s="12"/>
      <c r="G29" s="12"/>
      <c r="H29" s="15" t="s">
        <v>89</v>
      </c>
      <c r="I29" s="16">
        <f>SUM(I27:I28)</f>
        <v>51028</v>
      </c>
      <c r="J29" s="13"/>
      <c r="K29" s="25"/>
      <c r="L29" s="25"/>
      <c r="P29" s="19"/>
    </row>
    <row r="30" spans="2:16" ht="15.75" x14ac:dyDescent="0.25">
      <c r="B30" s="9"/>
      <c r="C30" s="10"/>
      <c r="D30" s="11"/>
      <c r="E30" s="11"/>
      <c r="F30" s="12"/>
      <c r="G30" s="12"/>
      <c r="H30" s="12"/>
      <c r="I30" s="13"/>
      <c r="J30" s="13"/>
      <c r="K30" s="25"/>
      <c r="L30" s="25"/>
      <c r="P30" s="19"/>
    </row>
    <row r="31" spans="2:16" ht="15.75" x14ac:dyDescent="0.25">
      <c r="B31" s="9" t="s">
        <v>33</v>
      </c>
      <c r="C31" s="10" t="s">
        <v>10</v>
      </c>
      <c r="D31" s="11"/>
      <c r="E31" s="28" t="s">
        <v>75</v>
      </c>
      <c r="F31" s="21" t="s">
        <v>76</v>
      </c>
      <c r="G31" s="12" t="s">
        <v>16</v>
      </c>
      <c r="H31" s="12" t="s">
        <v>77</v>
      </c>
      <c r="I31" s="13">
        <v>25514</v>
      </c>
      <c r="J31" s="13"/>
      <c r="K31" s="26">
        <f t="shared" ref="K31:K33" si="5">ROUND((+I31/L31-1),3)</f>
        <v>1.2999999999999999E-2</v>
      </c>
      <c r="L31" s="25">
        <v>25186</v>
      </c>
      <c r="P31" s="19"/>
    </row>
    <row r="32" spans="2:16" ht="31.5" x14ac:dyDescent="0.25">
      <c r="B32" s="9" t="s">
        <v>33</v>
      </c>
      <c r="C32" s="10" t="s">
        <v>10</v>
      </c>
      <c r="D32" s="11">
        <v>54</v>
      </c>
      <c r="E32" s="28" t="s">
        <v>34</v>
      </c>
      <c r="F32" s="21" t="s">
        <v>35</v>
      </c>
      <c r="G32" s="12" t="s">
        <v>36</v>
      </c>
      <c r="H32" s="12">
        <v>805221</v>
      </c>
      <c r="I32" s="13">
        <v>0</v>
      </c>
      <c r="J32" s="22" t="s">
        <v>97</v>
      </c>
      <c r="K32" s="26"/>
      <c r="L32" s="25">
        <v>0</v>
      </c>
      <c r="O32" t="s">
        <v>96</v>
      </c>
      <c r="P32" s="19"/>
    </row>
    <row r="33" spans="2:16" ht="15.75" x14ac:dyDescent="0.25">
      <c r="B33" s="9" t="s">
        <v>33</v>
      </c>
      <c r="C33" s="10" t="s">
        <v>10</v>
      </c>
      <c r="D33" s="11">
        <v>54</v>
      </c>
      <c r="E33" s="28" t="s">
        <v>34</v>
      </c>
      <c r="F33" s="21" t="s">
        <v>35</v>
      </c>
      <c r="G33" s="12" t="s">
        <v>37</v>
      </c>
      <c r="H33" s="17" t="s">
        <v>95</v>
      </c>
      <c r="I33" s="13">
        <v>55974</v>
      </c>
      <c r="J33" s="22"/>
      <c r="K33" s="26">
        <f t="shared" si="5"/>
        <v>1.2E-2</v>
      </c>
      <c r="L33" s="25">
        <v>55334</v>
      </c>
      <c r="P33" s="19"/>
    </row>
    <row r="34" spans="2:16" ht="15.75" x14ac:dyDescent="0.25">
      <c r="B34" s="9"/>
      <c r="C34" s="10"/>
      <c r="D34" s="11"/>
      <c r="E34" s="11"/>
      <c r="F34" s="12"/>
      <c r="G34" s="12"/>
      <c r="H34" s="15" t="s">
        <v>89</v>
      </c>
      <c r="I34" s="16">
        <f>SUM(I31:I33)</f>
        <v>81488</v>
      </c>
      <c r="J34" s="13"/>
      <c r="K34" s="25"/>
      <c r="L34" s="25"/>
      <c r="P34" s="19"/>
    </row>
    <row r="35" spans="2:16" ht="15.75" x14ac:dyDescent="0.25">
      <c r="B35" s="9"/>
      <c r="C35" s="10"/>
      <c r="D35" s="11"/>
      <c r="E35" s="11"/>
      <c r="F35" s="12"/>
      <c r="G35" s="12"/>
      <c r="H35" s="12"/>
      <c r="I35" s="13"/>
      <c r="J35" s="13"/>
      <c r="K35" s="25"/>
      <c r="L35" s="25"/>
      <c r="P35" s="19"/>
    </row>
    <row r="36" spans="2:16" ht="15.75" x14ac:dyDescent="0.25">
      <c r="B36" s="9" t="s">
        <v>87</v>
      </c>
      <c r="C36" s="10" t="s">
        <v>42</v>
      </c>
      <c r="D36" s="11"/>
      <c r="E36" s="28" t="s">
        <v>80</v>
      </c>
      <c r="F36" s="21" t="s">
        <v>81</v>
      </c>
      <c r="G36" s="12" t="s">
        <v>16</v>
      </c>
      <c r="H36" s="12" t="s">
        <v>82</v>
      </c>
      <c r="I36" s="13">
        <v>25514</v>
      </c>
      <c r="J36" s="13"/>
      <c r="K36" s="26">
        <f t="shared" ref="K36" si="6">ROUND((+I36/L36-1),3)</f>
        <v>1.2999999999999999E-2</v>
      </c>
      <c r="L36" s="25">
        <v>25186</v>
      </c>
      <c r="P36" s="19"/>
    </row>
    <row r="37" spans="2:16" ht="15.75" x14ac:dyDescent="0.25">
      <c r="B37" s="9"/>
      <c r="C37" s="10"/>
      <c r="D37" s="11"/>
      <c r="E37" s="11"/>
      <c r="F37" s="12"/>
      <c r="G37" s="12"/>
      <c r="H37" s="15" t="s">
        <v>89</v>
      </c>
      <c r="I37" s="16">
        <f>SUM(I36)</f>
        <v>25514</v>
      </c>
      <c r="J37" s="13"/>
      <c r="K37" s="25"/>
      <c r="L37" s="25"/>
      <c r="P37" s="19"/>
    </row>
    <row r="38" spans="2:16" ht="15.75" x14ac:dyDescent="0.25">
      <c r="B38" s="9"/>
      <c r="C38" s="10"/>
      <c r="D38" s="11"/>
      <c r="E38" s="11"/>
      <c r="F38" s="12"/>
      <c r="G38" s="12"/>
      <c r="H38" s="12"/>
      <c r="I38" s="14"/>
      <c r="J38" s="13"/>
      <c r="K38" s="25"/>
      <c r="L38" s="25"/>
      <c r="P38" s="19"/>
    </row>
    <row r="39" spans="2:16" ht="15.75" x14ac:dyDescent="0.25">
      <c r="B39" s="9" t="s">
        <v>88</v>
      </c>
      <c r="C39" s="10" t="s">
        <v>10</v>
      </c>
      <c r="D39" s="11"/>
      <c r="E39" s="28" t="s">
        <v>78</v>
      </c>
      <c r="F39" s="21" t="s">
        <v>79</v>
      </c>
      <c r="G39" s="12" t="s">
        <v>13</v>
      </c>
      <c r="H39" s="12">
        <v>21696</v>
      </c>
      <c r="I39" s="13">
        <f t="shared" ref="I39" si="7">ROUND(L39*1.014,0)</f>
        <v>2122932</v>
      </c>
      <c r="J39" s="13" t="s">
        <v>94</v>
      </c>
      <c r="K39" s="26">
        <f t="shared" ref="K39" si="8">ROUND((+I39/L39-1),3)</f>
        <v>1.4E-2</v>
      </c>
      <c r="L39" s="25">
        <v>2093621</v>
      </c>
      <c r="O39" s="18">
        <v>1674896953</v>
      </c>
      <c r="P39" s="19">
        <f>ROUND(O39*0.0025/2-I39,5)</f>
        <v>-29310.80875</v>
      </c>
    </row>
    <row r="40" spans="2:16" ht="15.75" x14ac:dyDescent="0.25">
      <c r="B40" s="9"/>
      <c r="C40" s="10"/>
      <c r="D40" s="11"/>
      <c r="E40" s="11"/>
      <c r="F40" s="12"/>
      <c r="G40" s="12"/>
      <c r="H40" s="15" t="s">
        <v>89</v>
      </c>
      <c r="I40" s="16">
        <f>SUM(I39)</f>
        <v>2122932</v>
      </c>
      <c r="J40" s="13"/>
      <c r="K40" s="25"/>
      <c r="L40" s="25"/>
    </row>
    <row r="41" spans="2:16" x14ac:dyDescent="0.25">
      <c r="C41" s="5"/>
      <c r="D41" s="5"/>
      <c r="E41" s="5"/>
      <c r="F41" s="6"/>
      <c r="G41" s="6"/>
      <c r="H41" s="6"/>
    </row>
    <row r="42" spans="2:16" x14ac:dyDescent="0.25">
      <c r="G42" s="8"/>
      <c r="H42" s="8"/>
      <c r="I42" s="7">
        <f>+I13+I19+I25+I29+I34+I37+I40</f>
        <v>12985630</v>
      </c>
    </row>
    <row r="44" spans="2:16" x14ac:dyDescent="0.25">
      <c r="I44" s="7">
        <f>+I42-I43</f>
        <v>12985630</v>
      </c>
    </row>
  </sheetData>
  <autoFilter ref="B2:J40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3"/>
  <sheetViews>
    <sheetView showGridLine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41" sqref="I41"/>
    </sheetView>
  </sheetViews>
  <sheetFormatPr baseColWidth="10" defaultRowHeight="15" x14ac:dyDescent="0.25"/>
  <cols>
    <col min="2" max="2" width="30.7109375" customWidth="1"/>
    <col min="3" max="3" width="11.42578125" bestFit="1" customWidth="1"/>
    <col min="4" max="4" width="8" customWidth="1"/>
    <col min="5" max="5" width="15" bestFit="1" customWidth="1"/>
    <col min="6" max="6" width="31.85546875" customWidth="1"/>
    <col min="7" max="7" width="19" customWidth="1"/>
    <col min="8" max="8" width="12.5703125" bestFit="1" customWidth="1"/>
    <col min="9" max="9" width="18" style="7" customWidth="1"/>
    <col min="10" max="10" width="53" style="7" customWidth="1"/>
    <col min="11" max="11" width="4.5703125" customWidth="1"/>
    <col min="13" max="13" width="15.28515625" customWidth="1"/>
    <col min="14" max="14" width="14.42578125" bestFit="1" customWidth="1"/>
  </cols>
  <sheetData>
    <row r="2" spans="2:14" s="4" customFormat="1" ht="31.5" x14ac:dyDescent="0.2"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</row>
    <row r="3" spans="2:14" ht="15.75" x14ac:dyDescent="0.25">
      <c r="B3" s="9" t="s">
        <v>9</v>
      </c>
      <c r="C3" s="10" t="s">
        <v>10</v>
      </c>
      <c r="D3" s="11">
        <v>13</v>
      </c>
      <c r="E3" s="11" t="s">
        <v>14</v>
      </c>
      <c r="F3" s="21" t="s">
        <v>15</v>
      </c>
      <c r="G3" s="12" t="s">
        <v>16</v>
      </c>
      <c r="H3" s="12" t="s">
        <v>17</v>
      </c>
      <c r="I3" s="23">
        <v>25186</v>
      </c>
      <c r="J3" s="13"/>
      <c r="L3">
        <f>50372</f>
        <v>50372</v>
      </c>
    </row>
    <row r="4" spans="2:14" ht="15.75" x14ac:dyDescent="0.25">
      <c r="B4" s="9" t="s">
        <v>9</v>
      </c>
      <c r="C4" s="10" t="s">
        <v>10</v>
      </c>
      <c r="D4" s="11">
        <v>14</v>
      </c>
      <c r="E4" s="11" t="s">
        <v>18</v>
      </c>
      <c r="F4" s="21" t="s">
        <v>19</v>
      </c>
      <c r="G4" s="12" t="s">
        <v>16</v>
      </c>
      <c r="H4" s="12" t="s">
        <v>20</v>
      </c>
      <c r="I4" s="23">
        <v>25186</v>
      </c>
      <c r="J4" s="13"/>
    </row>
    <row r="5" spans="2:14" ht="15.75" x14ac:dyDescent="0.25">
      <c r="B5" s="9" t="s">
        <v>9</v>
      </c>
      <c r="C5" s="10" t="s">
        <v>21</v>
      </c>
      <c r="D5" s="11">
        <v>15</v>
      </c>
      <c r="E5" s="11" t="s">
        <v>22</v>
      </c>
      <c r="F5" s="21" t="s">
        <v>23</v>
      </c>
      <c r="G5" s="12" t="s">
        <v>16</v>
      </c>
      <c r="H5" s="12" t="s">
        <v>24</v>
      </c>
      <c r="I5" s="23">
        <v>79084</v>
      </c>
      <c r="J5" s="13"/>
    </row>
    <row r="6" spans="2:14" ht="15.75" x14ac:dyDescent="0.25">
      <c r="B6" s="9" t="s">
        <v>9</v>
      </c>
      <c r="C6" s="10" t="s">
        <v>21</v>
      </c>
      <c r="D6" s="11">
        <v>16</v>
      </c>
      <c r="E6" s="11" t="s">
        <v>25</v>
      </c>
      <c r="F6" s="21" t="s">
        <v>26</v>
      </c>
      <c r="G6" s="12" t="s">
        <v>16</v>
      </c>
      <c r="H6" s="12" t="s">
        <v>27</v>
      </c>
      <c r="I6" s="23">
        <v>25186</v>
      </c>
      <c r="J6" s="13"/>
    </row>
    <row r="7" spans="2:14" ht="15.75" x14ac:dyDescent="0.25">
      <c r="B7" s="9" t="s">
        <v>9</v>
      </c>
      <c r="C7" s="10" t="s">
        <v>10</v>
      </c>
      <c r="D7" s="11">
        <v>40</v>
      </c>
      <c r="E7" s="11" t="s">
        <v>30</v>
      </c>
      <c r="F7" s="21" t="s">
        <v>31</v>
      </c>
      <c r="G7" s="12" t="s">
        <v>16</v>
      </c>
      <c r="H7" s="12" t="s">
        <v>32</v>
      </c>
      <c r="I7" s="23">
        <v>25186</v>
      </c>
      <c r="J7" s="13"/>
    </row>
    <row r="8" spans="2:14" ht="15.75" x14ac:dyDescent="0.25">
      <c r="B8" s="9" t="s">
        <v>9</v>
      </c>
      <c r="C8" s="10" t="s">
        <v>10</v>
      </c>
      <c r="D8" s="11">
        <v>11</v>
      </c>
      <c r="E8" s="11" t="s">
        <v>11</v>
      </c>
      <c r="F8" s="21" t="s">
        <v>12</v>
      </c>
      <c r="G8" s="12" t="s">
        <v>13</v>
      </c>
      <c r="H8" s="12">
        <v>20697</v>
      </c>
      <c r="I8" s="23">
        <v>7566680</v>
      </c>
      <c r="J8" s="13"/>
    </row>
    <row r="9" spans="2:14" ht="15.75" x14ac:dyDescent="0.25">
      <c r="B9" s="9" t="s">
        <v>9</v>
      </c>
      <c r="C9" s="10" t="s">
        <v>10</v>
      </c>
      <c r="D9" s="11">
        <v>26</v>
      </c>
      <c r="E9" s="11" t="s">
        <v>28</v>
      </c>
      <c r="F9" s="21" t="s">
        <v>29</v>
      </c>
      <c r="G9" s="12" t="s">
        <v>13</v>
      </c>
      <c r="H9" s="12">
        <v>20846</v>
      </c>
      <c r="I9" s="23">
        <v>804321</v>
      </c>
      <c r="J9" s="13"/>
      <c r="M9">
        <v>643456523</v>
      </c>
      <c r="N9" s="20">
        <f>ROUND(M9*0.0025/2-I9,5)</f>
        <v>-0.34625</v>
      </c>
    </row>
    <row r="10" spans="2:14" ht="15.75" x14ac:dyDescent="0.25">
      <c r="B10" s="9" t="s">
        <v>9</v>
      </c>
      <c r="C10" s="10" t="s">
        <v>42</v>
      </c>
      <c r="D10" s="11">
        <v>62</v>
      </c>
      <c r="E10" s="11" t="s">
        <v>43</v>
      </c>
      <c r="F10" s="21" t="s">
        <v>44</v>
      </c>
      <c r="G10" s="12" t="s">
        <v>13</v>
      </c>
      <c r="H10" s="12">
        <v>20703</v>
      </c>
      <c r="I10" s="23">
        <v>125517</v>
      </c>
      <c r="J10" s="13"/>
      <c r="N10" s="19"/>
    </row>
    <row r="11" spans="2:14" ht="15.75" x14ac:dyDescent="0.25">
      <c r="B11" s="9" t="s">
        <v>9</v>
      </c>
      <c r="C11" s="10" t="s">
        <v>42</v>
      </c>
      <c r="D11" s="11">
        <v>63</v>
      </c>
      <c r="E11" s="11" t="s">
        <v>45</v>
      </c>
      <c r="F11" s="21" t="s">
        <v>46</v>
      </c>
      <c r="G11" s="12" t="s">
        <v>13</v>
      </c>
      <c r="H11" s="12">
        <v>20705</v>
      </c>
      <c r="I11" s="23">
        <v>688402</v>
      </c>
      <c r="J11" s="13"/>
      <c r="N11" s="19"/>
    </row>
    <row r="12" spans="2:14" ht="15.75" x14ac:dyDescent="0.25">
      <c r="B12" s="9" t="s">
        <v>9</v>
      </c>
      <c r="C12" s="10" t="s">
        <v>42</v>
      </c>
      <c r="D12" s="11">
        <v>64</v>
      </c>
      <c r="E12" s="11" t="s">
        <v>47</v>
      </c>
      <c r="F12" s="21" t="s">
        <v>48</v>
      </c>
      <c r="G12" s="12" t="s">
        <v>13</v>
      </c>
      <c r="H12" s="12">
        <v>20702</v>
      </c>
      <c r="I12" s="23">
        <v>1013493</v>
      </c>
      <c r="J12" s="13"/>
      <c r="M12">
        <v>810794752</v>
      </c>
      <c r="N12" s="19">
        <f>ROUND(M12*0.0025/2-I12,5)</f>
        <v>0.44</v>
      </c>
    </row>
    <row r="13" spans="2:14" ht="15.75" x14ac:dyDescent="0.25">
      <c r="B13" s="9"/>
      <c r="C13" s="10"/>
      <c r="D13" s="11"/>
      <c r="E13" s="11"/>
      <c r="F13" s="12"/>
      <c r="G13" s="12"/>
      <c r="H13" s="15" t="s">
        <v>89</v>
      </c>
      <c r="I13" s="16">
        <f>SUM(I3:I12)</f>
        <v>10378241</v>
      </c>
      <c r="J13" s="13"/>
      <c r="N13" s="19"/>
    </row>
    <row r="14" spans="2:14" ht="15.75" x14ac:dyDescent="0.25">
      <c r="B14" s="9"/>
      <c r="C14" s="10"/>
      <c r="D14" s="11"/>
      <c r="E14" s="11"/>
      <c r="F14" s="12"/>
      <c r="G14" s="12"/>
      <c r="H14" s="12"/>
      <c r="I14" s="13"/>
      <c r="J14" s="13"/>
      <c r="N14" s="19"/>
    </row>
    <row r="15" spans="2:14" ht="15.75" hidden="1" x14ac:dyDescent="0.25">
      <c r="B15" s="9" t="s">
        <v>49</v>
      </c>
      <c r="C15" s="10" t="s">
        <v>42</v>
      </c>
      <c r="D15" s="11">
        <v>71</v>
      </c>
      <c r="E15" s="11" t="s">
        <v>50</v>
      </c>
      <c r="F15" s="12" t="s">
        <v>51</v>
      </c>
      <c r="G15" s="12" t="s">
        <v>52</v>
      </c>
      <c r="H15" s="12" t="s">
        <v>53</v>
      </c>
      <c r="I15" s="13">
        <v>71931</v>
      </c>
      <c r="J15" s="13"/>
      <c r="N15" s="19"/>
    </row>
    <row r="16" spans="2:14" ht="15.75" hidden="1" x14ac:dyDescent="0.25">
      <c r="B16" s="9" t="s">
        <v>49</v>
      </c>
      <c r="C16" s="10" t="s">
        <v>21</v>
      </c>
      <c r="D16" s="11">
        <v>72</v>
      </c>
      <c r="E16" s="11" t="s">
        <v>54</v>
      </c>
      <c r="F16" s="12" t="s">
        <v>55</v>
      </c>
      <c r="G16" s="12" t="s">
        <v>52</v>
      </c>
      <c r="H16" s="12" t="s">
        <v>56</v>
      </c>
      <c r="I16" s="13">
        <v>0</v>
      </c>
      <c r="J16" s="13" t="s">
        <v>83</v>
      </c>
      <c r="N16" s="19"/>
    </row>
    <row r="17" spans="2:14" ht="15.75" x14ac:dyDescent="0.25">
      <c r="B17" s="9" t="s">
        <v>49</v>
      </c>
      <c r="C17" s="10" t="s">
        <v>21</v>
      </c>
      <c r="D17" s="11">
        <v>75</v>
      </c>
      <c r="E17" s="11" t="s">
        <v>65</v>
      </c>
      <c r="F17" s="21" t="s">
        <v>66</v>
      </c>
      <c r="G17" s="12" t="s">
        <v>52</v>
      </c>
      <c r="H17" s="12" t="s">
        <v>67</v>
      </c>
      <c r="I17" s="23">
        <v>25186</v>
      </c>
      <c r="J17" s="13" t="s">
        <v>90</v>
      </c>
      <c r="N17" s="19"/>
    </row>
    <row r="18" spans="2:14" ht="15.75" x14ac:dyDescent="0.25">
      <c r="B18" s="9" t="s">
        <v>49</v>
      </c>
      <c r="C18" s="10" t="s">
        <v>21</v>
      </c>
      <c r="D18" s="11">
        <v>74</v>
      </c>
      <c r="E18" s="11" t="s">
        <v>62</v>
      </c>
      <c r="F18" s="21" t="s">
        <v>63</v>
      </c>
      <c r="G18" s="12" t="s">
        <v>16</v>
      </c>
      <c r="H18" s="12" t="s">
        <v>64</v>
      </c>
      <c r="I18" s="23">
        <v>25186</v>
      </c>
      <c r="J18" s="13" t="s">
        <v>90</v>
      </c>
      <c r="N18" s="19"/>
    </row>
    <row r="19" spans="2:14" ht="15.75" x14ac:dyDescent="0.25">
      <c r="B19" s="9"/>
      <c r="C19" s="10"/>
      <c r="D19" s="11"/>
      <c r="E19" s="11"/>
      <c r="F19" s="12"/>
      <c r="G19" s="12"/>
      <c r="H19" s="15" t="s">
        <v>89</v>
      </c>
      <c r="I19" s="16">
        <f>SUM(I15:I18)</f>
        <v>122303</v>
      </c>
      <c r="J19" s="13"/>
      <c r="N19" s="19"/>
    </row>
    <row r="20" spans="2:14" ht="15.75" x14ac:dyDescent="0.25">
      <c r="B20" s="9"/>
      <c r="C20" s="10"/>
      <c r="D20" s="11"/>
      <c r="E20" s="11"/>
      <c r="F20" s="12"/>
      <c r="G20" s="12"/>
      <c r="H20" s="12"/>
      <c r="I20" s="13"/>
      <c r="J20" s="13"/>
      <c r="N20" s="19"/>
    </row>
    <row r="21" spans="2:14" ht="15.75" x14ac:dyDescent="0.25">
      <c r="B21" s="9" t="s">
        <v>38</v>
      </c>
      <c r="C21" s="10" t="s">
        <v>21</v>
      </c>
      <c r="D21" s="11">
        <v>76</v>
      </c>
      <c r="E21" s="11" t="s">
        <v>68</v>
      </c>
      <c r="F21" s="21" t="s">
        <v>69</v>
      </c>
      <c r="G21" s="12" t="s">
        <v>16</v>
      </c>
      <c r="H21" s="12" t="s">
        <v>70</v>
      </c>
      <c r="I21" s="23">
        <v>25186</v>
      </c>
      <c r="J21" s="13"/>
      <c r="N21" s="19"/>
    </row>
    <row r="22" spans="2:14" ht="15.75" x14ac:dyDescent="0.25">
      <c r="B22" s="9" t="s">
        <v>38</v>
      </c>
      <c r="C22" s="10" t="s">
        <v>21</v>
      </c>
      <c r="D22" s="11">
        <v>73</v>
      </c>
      <c r="E22" s="11" t="s">
        <v>57</v>
      </c>
      <c r="F22" s="21" t="s">
        <v>58</v>
      </c>
      <c r="G22" s="12" t="s">
        <v>59</v>
      </c>
      <c r="H22" s="12" t="s">
        <v>60</v>
      </c>
      <c r="I22" s="13">
        <v>103393</v>
      </c>
      <c r="J22" s="13"/>
      <c r="N22" s="19"/>
    </row>
    <row r="23" spans="2:14" ht="15.75" x14ac:dyDescent="0.25">
      <c r="B23" s="9" t="s">
        <v>38</v>
      </c>
      <c r="C23" s="10" t="s">
        <v>21</v>
      </c>
      <c r="D23" s="11">
        <v>73</v>
      </c>
      <c r="E23" s="11" t="s">
        <v>57</v>
      </c>
      <c r="F23" s="21" t="s">
        <v>58</v>
      </c>
      <c r="G23" s="12" t="s">
        <v>61</v>
      </c>
      <c r="H23" s="12">
        <v>9806892</v>
      </c>
      <c r="I23" s="13">
        <v>0</v>
      </c>
      <c r="J23" s="13" t="s">
        <v>91</v>
      </c>
      <c r="N23" s="19"/>
    </row>
    <row r="24" spans="2:14" ht="15.75" x14ac:dyDescent="0.25">
      <c r="B24" s="9"/>
      <c r="C24" s="10"/>
      <c r="D24" s="11"/>
      <c r="E24" s="11"/>
      <c r="F24" s="12"/>
      <c r="G24" s="12"/>
      <c r="H24" s="15" t="s">
        <v>89</v>
      </c>
      <c r="I24" s="16">
        <f>SUM(I21:I23)</f>
        <v>128579</v>
      </c>
      <c r="J24" s="13"/>
      <c r="N24" s="19"/>
    </row>
    <row r="25" spans="2:14" ht="15.75" x14ac:dyDescent="0.25">
      <c r="B25" s="9"/>
      <c r="C25" s="10"/>
      <c r="D25" s="11"/>
      <c r="E25" s="11"/>
      <c r="F25" s="12"/>
      <c r="G25" s="12"/>
      <c r="H25" s="12"/>
      <c r="I25" s="13"/>
      <c r="J25" s="13"/>
      <c r="N25" s="19"/>
    </row>
    <row r="26" spans="2:14" ht="15.75" x14ac:dyDescent="0.25">
      <c r="B26" s="9" t="s">
        <v>71</v>
      </c>
      <c r="C26" s="10" t="s">
        <v>42</v>
      </c>
      <c r="D26" s="11"/>
      <c r="E26" s="11" t="s">
        <v>72</v>
      </c>
      <c r="F26" s="21" t="s">
        <v>73</v>
      </c>
      <c r="G26" s="12" t="s">
        <v>16</v>
      </c>
      <c r="H26" s="12" t="s">
        <v>74</v>
      </c>
      <c r="I26" s="23">
        <v>25186</v>
      </c>
      <c r="J26" s="13"/>
      <c r="N26" s="19"/>
    </row>
    <row r="27" spans="2:14" ht="15.75" x14ac:dyDescent="0.25">
      <c r="B27" s="9" t="s">
        <v>71</v>
      </c>
      <c r="C27" s="10" t="s">
        <v>10</v>
      </c>
      <c r="D27" s="11">
        <v>55</v>
      </c>
      <c r="E27" s="11" t="s">
        <v>39</v>
      </c>
      <c r="F27" s="21" t="s">
        <v>40</v>
      </c>
      <c r="G27" s="12" t="s">
        <v>16</v>
      </c>
      <c r="H27" s="12" t="s">
        <v>41</v>
      </c>
      <c r="I27" s="13">
        <v>25186</v>
      </c>
      <c r="J27" s="13"/>
      <c r="N27" s="19"/>
    </row>
    <row r="28" spans="2:14" ht="15.75" x14ac:dyDescent="0.25">
      <c r="B28" s="9"/>
      <c r="C28" s="10"/>
      <c r="D28" s="11"/>
      <c r="E28" s="11"/>
      <c r="F28" s="12"/>
      <c r="G28" s="12"/>
      <c r="H28" s="15" t="s">
        <v>89</v>
      </c>
      <c r="I28" s="16">
        <f>SUM(I26:I27)</f>
        <v>50372</v>
      </c>
      <c r="J28" s="13"/>
      <c r="N28" s="19"/>
    </row>
    <row r="29" spans="2:14" ht="15.75" x14ac:dyDescent="0.25">
      <c r="B29" s="9"/>
      <c r="C29" s="10"/>
      <c r="D29" s="11"/>
      <c r="E29" s="11"/>
      <c r="F29" s="12"/>
      <c r="G29" s="12"/>
      <c r="H29" s="12"/>
      <c r="I29" s="13"/>
      <c r="J29" s="13"/>
      <c r="N29" s="19"/>
    </row>
    <row r="30" spans="2:14" ht="15.75" x14ac:dyDescent="0.25">
      <c r="B30" s="9" t="s">
        <v>33</v>
      </c>
      <c r="C30" s="10" t="s">
        <v>10</v>
      </c>
      <c r="D30" s="11"/>
      <c r="E30" s="11" t="s">
        <v>75</v>
      </c>
      <c r="F30" s="21" t="s">
        <v>76</v>
      </c>
      <c r="G30" s="12" t="s">
        <v>16</v>
      </c>
      <c r="H30" s="12" t="s">
        <v>77</v>
      </c>
      <c r="I30" s="23">
        <v>25186</v>
      </c>
      <c r="J30" s="13"/>
      <c r="N30" s="19"/>
    </row>
    <row r="31" spans="2:14" ht="15.75" x14ac:dyDescent="0.25">
      <c r="B31" s="9" t="s">
        <v>33</v>
      </c>
      <c r="C31" s="10" t="s">
        <v>10</v>
      </c>
      <c r="D31" s="11">
        <v>54</v>
      </c>
      <c r="E31" s="11" t="s">
        <v>34</v>
      </c>
      <c r="F31" s="21" t="s">
        <v>35</v>
      </c>
      <c r="G31" s="12" t="s">
        <v>36</v>
      </c>
      <c r="H31" s="12">
        <v>805221</v>
      </c>
      <c r="I31" s="13">
        <v>0</v>
      </c>
      <c r="J31" s="13" t="s">
        <v>92</v>
      </c>
      <c r="N31" s="19"/>
    </row>
    <row r="32" spans="2:14" ht="31.5" x14ac:dyDescent="0.25">
      <c r="B32" s="9" t="s">
        <v>33</v>
      </c>
      <c r="C32" s="10" t="s">
        <v>10</v>
      </c>
      <c r="D32" s="11">
        <v>54</v>
      </c>
      <c r="E32" s="11" t="s">
        <v>34</v>
      </c>
      <c r="F32" s="21" t="s">
        <v>35</v>
      </c>
      <c r="G32" s="12" t="s">
        <v>37</v>
      </c>
      <c r="H32" s="17" t="s">
        <v>95</v>
      </c>
      <c r="I32" s="23">
        <v>55334</v>
      </c>
      <c r="J32" s="22" t="s">
        <v>93</v>
      </c>
      <c r="N32" s="19"/>
    </row>
    <row r="33" spans="2:14" ht="15.75" x14ac:dyDescent="0.25">
      <c r="B33" s="9"/>
      <c r="C33" s="10"/>
      <c r="D33" s="11"/>
      <c r="E33" s="11"/>
      <c r="F33" s="12"/>
      <c r="G33" s="12"/>
      <c r="H33" s="15" t="s">
        <v>89</v>
      </c>
      <c r="I33" s="16">
        <f>SUM(I30:I32)</f>
        <v>80520</v>
      </c>
      <c r="J33" s="13"/>
      <c r="N33" s="19"/>
    </row>
    <row r="34" spans="2:14" ht="15.75" x14ac:dyDescent="0.25">
      <c r="B34" s="9"/>
      <c r="C34" s="10"/>
      <c r="D34" s="11"/>
      <c r="E34" s="11"/>
      <c r="F34" s="12"/>
      <c r="G34" s="12"/>
      <c r="H34" s="12"/>
      <c r="I34" s="13"/>
      <c r="J34" s="13"/>
      <c r="N34" s="19"/>
    </row>
    <row r="35" spans="2:14" ht="15.75" x14ac:dyDescent="0.25">
      <c r="B35" s="9" t="s">
        <v>87</v>
      </c>
      <c r="C35" s="10" t="s">
        <v>42</v>
      </c>
      <c r="D35" s="11"/>
      <c r="E35" s="11" t="s">
        <v>80</v>
      </c>
      <c r="F35" s="21" t="s">
        <v>81</v>
      </c>
      <c r="G35" s="12" t="s">
        <v>16</v>
      </c>
      <c r="H35" s="12" t="s">
        <v>82</v>
      </c>
      <c r="I35" s="23">
        <v>25186</v>
      </c>
      <c r="J35" s="13"/>
      <c r="N35" s="19"/>
    </row>
    <row r="36" spans="2:14" ht="15.75" x14ac:dyDescent="0.25">
      <c r="B36" s="9"/>
      <c r="C36" s="10"/>
      <c r="D36" s="11"/>
      <c r="E36" s="11"/>
      <c r="F36" s="12"/>
      <c r="G36" s="12"/>
      <c r="H36" s="15" t="s">
        <v>89</v>
      </c>
      <c r="I36" s="16">
        <f>SUM(I35)</f>
        <v>25186</v>
      </c>
      <c r="J36" s="13"/>
      <c r="N36" s="19"/>
    </row>
    <row r="37" spans="2:14" ht="15.75" x14ac:dyDescent="0.25">
      <c r="B37" s="9"/>
      <c r="C37" s="10"/>
      <c r="D37" s="11"/>
      <c r="E37" s="11"/>
      <c r="F37" s="12"/>
      <c r="G37" s="12"/>
      <c r="H37" s="12"/>
      <c r="I37" s="14"/>
      <c r="J37" s="13"/>
      <c r="N37" s="19"/>
    </row>
    <row r="38" spans="2:14" ht="15.75" x14ac:dyDescent="0.25">
      <c r="B38" s="9" t="s">
        <v>88</v>
      </c>
      <c r="C38" s="10" t="s">
        <v>10</v>
      </c>
      <c r="D38" s="11"/>
      <c r="E38" s="11" t="s">
        <v>78</v>
      </c>
      <c r="F38" s="21" t="s">
        <v>79</v>
      </c>
      <c r="G38" s="12" t="s">
        <v>13</v>
      </c>
      <c r="H38" s="12">
        <v>21696</v>
      </c>
      <c r="I38" s="23">
        <f>ROUND(M38*0.0025/2,0)</f>
        <v>2093621</v>
      </c>
      <c r="J38" s="13" t="s">
        <v>94</v>
      </c>
      <c r="M38" s="18">
        <v>1674896953</v>
      </c>
      <c r="N38" s="19">
        <f>ROUND(M38*0.0025/2-I38,5)</f>
        <v>0.19125</v>
      </c>
    </row>
    <row r="39" spans="2:14" ht="15.75" x14ac:dyDescent="0.25">
      <c r="B39" s="9"/>
      <c r="C39" s="10"/>
      <c r="D39" s="11"/>
      <c r="E39" s="11"/>
      <c r="F39" s="12"/>
      <c r="G39" s="12"/>
      <c r="H39" s="15" t="s">
        <v>89</v>
      </c>
      <c r="I39" s="16">
        <f>SUM(I38)</f>
        <v>2093621</v>
      </c>
      <c r="J39" s="13"/>
    </row>
    <row r="40" spans="2:14" x14ac:dyDescent="0.25">
      <c r="C40" s="5"/>
      <c r="D40" s="5"/>
      <c r="E40" s="5"/>
      <c r="F40" s="6"/>
      <c r="G40" s="6"/>
      <c r="H40" s="6"/>
    </row>
    <row r="41" spans="2:14" x14ac:dyDescent="0.25">
      <c r="G41" s="8"/>
      <c r="H41" s="8"/>
      <c r="I41" s="7">
        <f>+I13+I19+I24+I28+I33+I36+I39</f>
        <v>12878822</v>
      </c>
    </row>
    <row r="43" spans="2:14" x14ac:dyDescent="0.25">
      <c r="I43" s="7">
        <f>+I41-I42</f>
        <v>12878822</v>
      </c>
    </row>
  </sheetData>
  <autoFilter ref="B2:J39"/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3"/>
  <sheetViews>
    <sheetView showGridLine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" sqref="I3"/>
    </sheetView>
  </sheetViews>
  <sheetFormatPr baseColWidth="10" defaultRowHeight="15" x14ac:dyDescent="0.25"/>
  <cols>
    <col min="2" max="2" width="28.28515625" customWidth="1"/>
    <col min="3" max="3" width="11.42578125" bestFit="1" customWidth="1"/>
    <col min="4" max="4" width="8" customWidth="1"/>
    <col min="5" max="5" width="15" bestFit="1" customWidth="1"/>
    <col min="6" max="6" width="31.85546875" customWidth="1"/>
    <col min="7" max="7" width="19" customWidth="1"/>
    <col min="8" max="8" width="12.5703125" bestFit="1" customWidth="1"/>
    <col min="9" max="9" width="18" style="7" customWidth="1"/>
    <col min="10" max="10" width="65" style="7" customWidth="1"/>
  </cols>
  <sheetData>
    <row r="2" spans="2:10" s="4" customFormat="1" ht="31.5" x14ac:dyDescent="0.2"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</row>
    <row r="3" spans="2:10" ht="15.75" x14ac:dyDescent="0.25">
      <c r="B3" s="9" t="s">
        <v>9</v>
      </c>
      <c r="C3" s="10" t="s">
        <v>10</v>
      </c>
      <c r="D3" s="11">
        <v>13</v>
      </c>
      <c r="E3" s="11" t="s">
        <v>14</v>
      </c>
      <c r="F3" s="12" t="s">
        <v>15</v>
      </c>
      <c r="G3" s="12" t="s">
        <v>16</v>
      </c>
      <c r="H3" s="12" t="s">
        <v>17</v>
      </c>
      <c r="I3" s="13">
        <v>24614</v>
      </c>
      <c r="J3" s="13"/>
    </row>
    <row r="4" spans="2:10" ht="15.75" x14ac:dyDescent="0.25">
      <c r="B4" s="9" t="s">
        <v>9</v>
      </c>
      <c r="C4" s="10" t="s">
        <v>10</v>
      </c>
      <c r="D4" s="11">
        <v>14</v>
      </c>
      <c r="E4" s="11" t="s">
        <v>18</v>
      </c>
      <c r="F4" s="12" t="s">
        <v>19</v>
      </c>
      <c r="G4" s="12" t="s">
        <v>16</v>
      </c>
      <c r="H4" s="12" t="s">
        <v>20</v>
      </c>
      <c r="I4" s="13">
        <v>24614</v>
      </c>
      <c r="J4" s="13"/>
    </row>
    <row r="5" spans="2:10" ht="15.75" x14ac:dyDescent="0.25">
      <c r="B5" s="9" t="s">
        <v>9</v>
      </c>
      <c r="C5" s="10" t="s">
        <v>21</v>
      </c>
      <c r="D5" s="11">
        <v>15</v>
      </c>
      <c r="E5" s="11" t="s">
        <v>22</v>
      </c>
      <c r="F5" s="12" t="s">
        <v>23</v>
      </c>
      <c r="G5" s="12" t="s">
        <v>16</v>
      </c>
      <c r="H5" s="12" t="s">
        <v>24</v>
      </c>
      <c r="I5" s="13">
        <v>131152</v>
      </c>
      <c r="J5" s="13"/>
    </row>
    <row r="6" spans="2:10" ht="15.75" x14ac:dyDescent="0.25">
      <c r="B6" s="9" t="s">
        <v>9</v>
      </c>
      <c r="C6" s="10" t="s">
        <v>21</v>
      </c>
      <c r="D6" s="11">
        <v>16</v>
      </c>
      <c r="E6" s="11" t="s">
        <v>25</v>
      </c>
      <c r="F6" s="12" t="s">
        <v>26</v>
      </c>
      <c r="G6" s="12" t="s">
        <v>16</v>
      </c>
      <c r="H6" s="12" t="s">
        <v>27</v>
      </c>
      <c r="I6" s="13">
        <v>60601</v>
      </c>
      <c r="J6" s="13"/>
    </row>
    <row r="7" spans="2:10" ht="15.75" x14ac:dyDescent="0.25">
      <c r="B7" s="9" t="s">
        <v>9</v>
      </c>
      <c r="C7" s="10" t="s">
        <v>10</v>
      </c>
      <c r="D7" s="11">
        <v>40</v>
      </c>
      <c r="E7" s="11" t="s">
        <v>30</v>
      </c>
      <c r="F7" s="12" t="s">
        <v>31</v>
      </c>
      <c r="G7" s="12" t="s">
        <v>16</v>
      </c>
      <c r="H7" s="12" t="s">
        <v>32</v>
      </c>
      <c r="I7" s="13">
        <v>24614</v>
      </c>
      <c r="J7" s="13"/>
    </row>
    <row r="8" spans="2:10" ht="15.75" x14ac:dyDescent="0.25">
      <c r="B8" s="9" t="s">
        <v>9</v>
      </c>
      <c r="C8" s="10" t="s">
        <v>10</v>
      </c>
      <c r="D8" s="11">
        <v>11</v>
      </c>
      <c r="E8" s="11" t="s">
        <v>11</v>
      </c>
      <c r="F8" s="12" t="s">
        <v>12</v>
      </c>
      <c r="G8" s="12" t="s">
        <v>13</v>
      </c>
      <c r="H8" s="12">
        <v>20697</v>
      </c>
      <c r="I8" s="13">
        <v>7553579</v>
      </c>
      <c r="J8" s="13"/>
    </row>
    <row r="9" spans="2:10" ht="15.75" x14ac:dyDescent="0.25">
      <c r="B9" s="9" t="s">
        <v>9</v>
      </c>
      <c r="C9" s="10" t="s">
        <v>10</v>
      </c>
      <c r="D9" s="11">
        <v>26</v>
      </c>
      <c r="E9" s="11" t="s">
        <v>28</v>
      </c>
      <c r="F9" s="12" t="s">
        <v>29</v>
      </c>
      <c r="G9" s="12" t="s">
        <v>13</v>
      </c>
      <c r="H9" s="12">
        <v>20846</v>
      </c>
      <c r="I9" s="13">
        <v>810087</v>
      </c>
      <c r="J9" s="13"/>
    </row>
    <row r="10" spans="2:10" ht="15.75" x14ac:dyDescent="0.25">
      <c r="B10" s="9" t="s">
        <v>9</v>
      </c>
      <c r="C10" s="10" t="s">
        <v>42</v>
      </c>
      <c r="D10" s="11">
        <v>62</v>
      </c>
      <c r="E10" s="11" t="s">
        <v>43</v>
      </c>
      <c r="F10" s="12" t="s">
        <v>44</v>
      </c>
      <c r="G10" s="12" t="s">
        <v>13</v>
      </c>
      <c r="H10" s="12">
        <v>20703</v>
      </c>
      <c r="I10" s="13">
        <v>126647</v>
      </c>
      <c r="J10" s="13"/>
    </row>
    <row r="11" spans="2:10" ht="15.75" x14ac:dyDescent="0.25">
      <c r="B11" s="9" t="s">
        <v>9</v>
      </c>
      <c r="C11" s="10" t="s">
        <v>42</v>
      </c>
      <c r="D11" s="11">
        <v>63</v>
      </c>
      <c r="E11" s="11" t="s">
        <v>45</v>
      </c>
      <c r="F11" s="12" t="s">
        <v>46</v>
      </c>
      <c r="G11" s="12" t="s">
        <v>13</v>
      </c>
      <c r="H11" s="12">
        <v>20705</v>
      </c>
      <c r="I11" s="13">
        <v>671416</v>
      </c>
      <c r="J11" s="13"/>
    </row>
    <row r="12" spans="2:10" ht="15.75" x14ac:dyDescent="0.25">
      <c r="B12" s="9" t="s">
        <v>9</v>
      </c>
      <c r="C12" s="10" t="s">
        <v>42</v>
      </c>
      <c r="D12" s="11">
        <v>64</v>
      </c>
      <c r="E12" s="11" t="s">
        <v>47</v>
      </c>
      <c r="F12" s="12" t="s">
        <v>48</v>
      </c>
      <c r="G12" s="12" t="s">
        <v>13</v>
      </c>
      <c r="H12" s="12">
        <v>20702</v>
      </c>
      <c r="I12" s="13">
        <v>986043</v>
      </c>
      <c r="J12" s="13"/>
    </row>
    <row r="13" spans="2:10" ht="15.75" x14ac:dyDescent="0.25">
      <c r="B13" s="9"/>
      <c r="C13" s="10"/>
      <c r="D13" s="11"/>
      <c r="E13" s="11"/>
      <c r="F13" s="12"/>
      <c r="G13" s="12"/>
      <c r="H13" s="15" t="s">
        <v>89</v>
      </c>
      <c r="I13" s="16">
        <f>SUM(I3:I12)</f>
        <v>10413367</v>
      </c>
      <c r="J13" s="13"/>
    </row>
    <row r="14" spans="2:10" ht="15.75" x14ac:dyDescent="0.25">
      <c r="B14" s="9"/>
      <c r="C14" s="10"/>
      <c r="D14" s="11"/>
      <c r="E14" s="11"/>
      <c r="F14" s="12"/>
      <c r="G14" s="12"/>
      <c r="H14" s="12"/>
      <c r="I14" s="13"/>
      <c r="J14" s="13"/>
    </row>
    <row r="15" spans="2:10" ht="15.75" x14ac:dyDescent="0.25">
      <c r="B15" s="9" t="s">
        <v>49</v>
      </c>
      <c r="C15" s="10" t="s">
        <v>42</v>
      </c>
      <c r="D15" s="11">
        <v>71</v>
      </c>
      <c r="E15" s="11" t="s">
        <v>50</v>
      </c>
      <c r="F15" s="12" t="s">
        <v>51</v>
      </c>
      <c r="G15" s="12" t="s">
        <v>52</v>
      </c>
      <c r="H15" s="12" t="s">
        <v>53</v>
      </c>
      <c r="I15" s="13">
        <v>71931</v>
      </c>
      <c r="J15" s="13"/>
    </row>
    <row r="16" spans="2:10" ht="15.75" x14ac:dyDescent="0.25">
      <c r="B16" s="9" t="s">
        <v>49</v>
      </c>
      <c r="C16" s="10" t="s">
        <v>21</v>
      </c>
      <c r="D16" s="11">
        <v>72</v>
      </c>
      <c r="E16" s="11" t="s">
        <v>54</v>
      </c>
      <c r="F16" s="12" t="s">
        <v>55</v>
      </c>
      <c r="G16" s="12" t="s">
        <v>52</v>
      </c>
      <c r="H16" s="12" t="s">
        <v>56</v>
      </c>
      <c r="I16" s="13">
        <v>0</v>
      </c>
      <c r="J16" s="13" t="s">
        <v>83</v>
      </c>
    </row>
    <row r="17" spans="2:10" ht="15.75" x14ac:dyDescent="0.25">
      <c r="B17" s="9" t="s">
        <v>49</v>
      </c>
      <c r="C17" s="10" t="s">
        <v>21</v>
      </c>
      <c r="D17" s="11">
        <v>75</v>
      </c>
      <c r="E17" s="11" t="s">
        <v>65</v>
      </c>
      <c r="F17" s="12" t="s">
        <v>66</v>
      </c>
      <c r="G17" s="12" t="s">
        <v>52</v>
      </c>
      <c r="H17" s="12" t="s">
        <v>67</v>
      </c>
      <c r="I17" s="13">
        <v>28022</v>
      </c>
      <c r="J17" s="13"/>
    </row>
    <row r="18" spans="2:10" ht="15.75" x14ac:dyDescent="0.25">
      <c r="B18" s="9" t="s">
        <v>49</v>
      </c>
      <c r="C18" s="10" t="s">
        <v>21</v>
      </c>
      <c r="D18" s="11">
        <v>74</v>
      </c>
      <c r="E18" s="11" t="s">
        <v>62</v>
      </c>
      <c r="F18" s="12" t="s">
        <v>63</v>
      </c>
      <c r="G18" s="12" t="s">
        <v>16</v>
      </c>
      <c r="H18" s="12" t="s">
        <v>64</v>
      </c>
      <c r="I18" s="13">
        <v>62074</v>
      </c>
      <c r="J18" s="13"/>
    </row>
    <row r="19" spans="2:10" ht="15.75" x14ac:dyDescent="0.25">
      <c r="B19" s="9"/>
      <c r="C19" s="10"/>
      <c r="D19" s="11"/>
      <c r="E19" s="11"/>
      <c r="F19" s="12"/>
      <c r="G19" s="12"/>
      <c r="H19" s="15" t="s">
        <v>89</v>
      </c>
      <c r="I19" s="16">
        <f>SUM(I15:I18)</f>
        <v>162027</v>
      </c>
      <c r="J19" s="13"/>
    </row>
    <row r="20" spans="2:10" ht="15.75" x14ac:dyDescent="0.25">
      <c r="B20" s="9"/>
      <c r="C20" s="10"/>
      <c r="D20" s="11"/>
      <c r="E20" s="11"/>
      <c r="F20" s="12"/>
      <c r="G20" s="12"/>
      <c r="H20" s="12"/>
      <c r="I20" s="13"/>
      <c r="J20" s="13"/>
    </row>
    <row r="21" spans="2:10" ht="15.75" x14ac:dyDescent="0.25">
      <c r="B21" s="9" t="s">
        <v>38</v>
      </c>
      <c r="C21" s="10" t="s">
        <v>21</v>
      </c>
      <c r="D21" s="11">
        <v>76</v>
      </c>
      <c r="E21" s="11" t="s">
        <v>68</v>
      </c>
      <c r="F21" s="12" t="s">
        <v>69</v>
      </c>
      <c r="G21" s="12" t="s">
        <v>16</v>
      </c>
      <c r="H21" s="12" t="s">
        <v>70</v>
      </c>
      <c r="I21" s="13">
        <v>24614</v>
      </c>
      <c r="J21" s="13"/>
    </row>
    <row r="22" spans="2:10" ht="15.75" x14ac:dyDescent="0.25">
      <c r="B22" s="9" t="s">
        <v>38</v>
      </c>
      <c r="C22" s="10" t="s">
        <v>21</v>
      </c>
      <c r="D22" s="11">
        <v>73</v>
      </c>
      <c r="E22" s="11" t="s">
        <v>57</v>
      </c>
      <c r="F22" s="12" t="s">
        <v>58</v>
      </c>
      <c r="G22" s="12" t="s">
        <v>59</v>
      </c>
      <c r="H22" s="12" t="s">
        <v>60</v>
      </c>
      <c r="I22" s="13">
        <v>136644</v>
      </c>
      <c r="J22" s="13"/>
    </row>
    <row r="23" spans="2:10" ht="15.75" x14ac:dyDescent="0.25">
      <c r="B23" s="9" t="s">
        <v>38</v>
      </c>
      <c r="C23" s="10" t="s">
        <v>21</v>
      </c>
      <c r="D23" s="11">
        <v>73</v>
      </c>
      <c r="E23" s="11" t="s">
        <v>57</v>
      </c>
      <c r="F23" s="12" t="s">
        <v>58</v>
      </c>
      <c r="G23" s="12" t="s">
        <v>61</v>
      </c>
      <c r="H23" s="12">
        <v>9806892</v>
      </c>
      <c r="I23" s="13">
        <v>36388</v>
      </c>
      <c r="J23" s="13" t="s">
        <v>86</v>
      </c>
    </row>
    <row r="24" spans="2:10" ht="15.75" x14ac:dyDescent="0.25">
      <c r="B24" s="9"/>
      <c r="C24" s="10"/>
      <c r="D24" s="11"/>
      <c r="E24" s="11"/>
      <c r="F24" s="12"/>
      <c r="G24" s="12"/>
      <c r="H24" s="15" t="s">
        <v>89</v>
      </c>
      <c r="I24" s="16">
        <f>SUM(I21:I23)</f>
        <v>197646</v>
      </c>
      <c r="J24" s="13"/>
    </row>
    <row r="25" spans="2:10" ht="15.75" x14ac:dyDescent="0.25">
      <c r="B25" s="9"/>
      <c r="C25" s="10"/>
      <c r="D25" s="11"/>
      <c r="E25" s="11"/>
      <c r="F25" s="12"/>
      <c r="G25" s="12"/>
      <c r="H25" s="12"/>
      <c r="I25" s="13"/>
      <c r="J25" s="13"/>
    </row>
    <row r="26" spans="2:10" ht="15.75" x14ac:dyDescent="0.25">
      <c r="B26" s="9" t="s">
        <v>71</v>
      </c>
      <c r="C26" s="10" t="s">
        <v>42</v>
      </c>
      <c r="D26" s="11"/>
      <c r="E26" s="11" t="s">
        <v>72</v>
      </c>
      <c r="F26" s="12" t="s">
        <v>73</v>
      </c>
      <c r="G26" s="12" t="s">
        <v>16</v>
      </c>
      <c r="H26" s="12" t="s">
        <v>74</v>
      </c>
      <c r="I26" s="13">
        <v>24614</v>
      </c>
      <c r="J26" s="13"/>
    </row>
    <row r="27" spans="2:10" ht="15.75" x14ac:dyDescent="0.25">
      <c r="B27" s="9" t="s">
        <v>71</v>
      </c>
      <c r="C27" s="10" t="s">
        <v>10</v>
      </c>
      <c r="D27" s="11">
        <v>55</v>
      </c>
      <c r="E27" s="11" t="s">
        <v>39</v>
      </c>
      <c r="F27" s="12" t="s">
        <v>40</v>
      </c>
      <c r="G27" s="12" t="s">
        <v>16</v>
      </c>
      <c r="H27" s="12" t="s">
        <v>41</v>
      </c>
      <c r="I27" s="13">
        <v>24614</v>
      </c>
      <c r="J27" s="13"/>
    </row>
    <row r="28" spans="2:10" ht="15.75" x14ac:dyDescent="0.25">
      <c r="B28" s="9"/>
      <c r="C28" s="10"/>
      <c r="D28" s="11"/>
      <c r="E28" s="11"/>
      <c r="F28" s="12"/>
      <c r="G28" s="12"/>
      <c r="H28" s="15" t="s">
        <v>89</v>
      </c>
      <c r="I28" s="16">
        <f>SUM(I26:I27)</f>
        <v>49228</v>
      </c>
      <c r="J28" s="13"/>
    </row>
    <row r="29" spans="2:10" ht="15.75" x14ac:dyDescent="0.25">
      <c r="B29" s="9"/>
      <c r="C29" s="10"/>
      <c r="D29" s="11"/>
      <c r="E29" s="11"/>
      <c r="F29" s="12"/>
      <c r="G29" s="12"/>
      <c r="H29" s="12"/>
      <c r="I29" s="13"/>
      <c r="J29" s="13"/>
    </row>
    <row r="30" spans="2:10" ht="15.75" x14ac:dyDescent="0.25">
      <c r="B30" s="9" t="s">
        <v>33</v>
      </c>
      <c r="C30" s="10" t="s">
        <v>10</v>
      </c>
      <c r="D30" s="11"/>
      <c r="E30" s="11" t="s">
        <v>75</v>
      </c>
      <c r="F30" s="12" t="s">
        <v>76</v>
      </c>
      <c r="G30" s="12" t="s">
        <v>16</v>
      </c>
      <c r="H30" s="12" t="s">
        <v>77</v>
      </c>
      <c r="I30" s="13">
        <v>24614</v>
      </c>
      <c r="J30" s="13"/>
    </row>
    <row r="31" spans="2:10" ht="15.75" x14ac:dyDescent="0.25">
      <c r="B31" s="9" t="s">
        <v>33</v>
      </c>
      <c r="C31" s="10" t="s">
        <v>10</v>
      </c>
      <c r="D31" s="11">
        <v>54</v>
      </c>
      <c r="E31" s="11" t="s">
        <v>34</v>
      </c>
      <c r="F31" s="12" t="s">
        <v>35</v>
      </c>
      <c r="G31" s="12" t="s">
        <v>36</v>
      </c>
      <c r="H31" s="12">
        <v>805221</v>
      </c>
      <c r="I31" s="13">
        <v>291994</v>
      </c>
      <c r="J31" s="13" t="s">
        <v>85</v>
      </c>
    </row>
    <row r="32" spans="2:10" ht="15.75" x14ac:dyDescent="0.25">
      <c r="B32" s="9" t="s">
        <v>33</v>
      </c>
      <c r="C32" s="10" t="s">
        <v>10</v>
      </c>
      <c r="D32" s="11">
        <v>54</v>
      </c>
      <c r="E32" s="11" t="s">
        <v>34</v>
      </c>
      <c r="F32" s="12" t="s">
        <v>35</v>
      </c>
      <c r="G32" s="12" t="s">
        <v>37</v>
      </c>
      <c r="H32" s="17"/>
      <c r="I32" s="13">
        <v>0</v>
      </c>
      <c r="J32" s="13" t="s">
        <v>84</v>
      </c>
    </row>
    <row r="33" spans="2:10" ht="15.75" x14ac:dyDescent="0.25">
      <c r="B33" s="9"/>
      <c r="C33" s="10"/>
      <c r="D33" s="11"/>
      <c r="E33" s="11"/>
      <c r="F33" s="12"/>
      <c r="G33" s="12"/>
      <c r="H33" s="15" t="s">
        <v>89</v>
      </c>
      <c r="I33" s="16">
        <f>SUM(I30:I32)</f>
        <v>316608</v>
      </c>
      <c r="J33" s="13"/>
    </row>
    <row r="34" spans="2:10" ht="15.75" x14ac:dyDescent="0.25">
      <c r="B34" s="9"/>
      <c r="C34" s="10"/>
      <c r="D34" s="11"/>
      <c r="E34" s="11"/>
      <c r="F34" s="12"/>
      <c r="G34" s="12"/>
      <c r="H34" s="12"/>
      <c r="I34" s="13"/>
      <c r="J34" s="13"/>
    </row>
    <row r="35" spans="2:10" ht="15.75" x14ac:dyDescent="0.25">
      <c r="B35" s="9" t="s">
        <v>87</v>
      </c>
      <c r="C35" s="10" t="s">
        <v>42</v>
      </c>
      <c r="D35" s="11"/>
      <c r="E35" s="11" t="s">
        <v>80</v>
      </c>
      <c r="F35" s="12" t="s">
        <v>81</v>
      </c>
      <c r="G35" s="12" t="s">
        <v>16</v>
      </c>
      <c r="H35" s="12" t="s">
        <v>82</v>
      </c>
      <c r="I35" s="13">
        <v>24614</v>
      </c>
      <c r="J35" s="13"/>
    </row>
    <row r="36" spans="2:10" ht="15.75" x14ac:dyDescent="0.25">
      <c r="B36" s="9"/>
      <c r="C36" s="10"/>
      <c r="D36" s="11"/>
      <c r="E36" s="11"/>
      <c r="F36" s="12"/>
      <c r="G36" s="12"/>
      <c r="H36" s="15" t="s">
        <v>89</v>
      </c>
      <c r="I36" s="16">
        <f>SUM(I35)</f>
        <v>24614</v>
      </c>
      <c r="J36" s="13"/>
    </row>
    <row r="37" spans="2:10" ht="15.75" x14ac:dyDescent="0.25">
      <c r="B37" s="9"/>
      <c r="C37" s="10"/>
      <c r="D37" s="11"/>
      <c r="E37" s="11"/>
      <c r="F37" s="12"/>
      <c r="G37" s="12"/>
      <c r="H37" s="12"/>
      <c r="I37" s="14"/>
      <c r="J37" s="13"/>
    </row>
    <row r="38" spans="2:10" ht="15.75" x14ac:dyDescent="0.25">
      <c r="B38" s="9" t="s">
        <v>88</v>
      </c>
      <c r="C38" s="10" t="s">
        <v>10</v>
      </c>
      <c r="D38" s="11"/>
      <c r="E38" s="11" t="s">
        <v>78</v>
      </c>
      <c r="F38" s="12" t="s">
        <v>79</v>
      </c>
      <c r="G38" s="12" t="s">
        <v>13</v>
      </c>
      <c r="H38" s="12">
        <v>21696</v>
      </c>
      <c r="I38" s="13">
        <v>197625.55799999999</v>
      </c>
      <c r="J38" s="13"/>
    </row>
    <row r="39" spans="2:10" ht="15.75" x14ac:dyDescent="0.25">
      <c r="B39" s="9"/>
      <c r="C39" s="10"/>
      <c r="D39" s="11"/>
      <c r="E39" s="11"/>
      <c r="F39" s="12"/>
      <c r="G39" s="12"/>
      <c r="H39" s="15" t="s">
        <v>89</v>
      </c>
      <c r="I39" s="16">
        <f>SUM(I38)</f>
        <v>197625.55799999999</v>
      </c>
      <c r="J39" s="13"/>
    </row>
    <row r="40" spans="2:10" x14ac:dyDescent="0.25">
      <c r="C40" s="5"/>
      <c r="D40" s="5"/>
      <c r="E40" s="5"/>
      <c r="F40" s="6"/>
      <c r="G40" s="6"/>
      <c r="H40" s="6"/>
    </row>
    <row r="41" spans="2:10" x14ac:dyDescent="0.25">
      <c r="G41" s="8"/>
      <c r="H41" s="8"/>
      <c r="I41" s="7">
        <f>+I13+I19+I24+I28+I33+I36+I39</f>
        <v>11361115.558</v>
      </c>
    </row>
    <row r="42" spans="2:10" x14ac:dyDescent="0.25">
      <c r="I42" s="7">
        <v>11361116</v>
      </c>
    </row>
    <row r="43" spans="2:10" x14ac:dyDescent="0.25">
      <c r="I43" s="7">
        <f>+I41-I42</f>
        <v>-0.4419999998062849</v>
      </c>
    </row>
  </sheetData>
  <sortState ref="B3:J26">
    <sortCondition ref="B3:B26"/>
    <sortCondition ref="G3:G26"/>
  </sortState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37:R41"/>
  <sheetViews>
    <sheetView showGridLines="0" topLeftCell="A36" workbookViewId="0">
      <selection activeCell="O43" sqref="O43"/>
    </sheetView>
  </sheetViews>
  <sheetFormatPr baseColWidth="10" defaultRowHeight="15" x14ac:dyDescent="0.25"/>
  <cols>
    <col min="15" max="15" width="14.42578125" customWidth="1"/>
    <col min="16" max="16" width="18.7109375" bestFit="1" customWidth="1"/>
    <col min="17" max="17" width="17.7109375" customWidth="1"/>
  </cols>
  <sheetData>
    <row r="37" spans="15:18" ht="31.5" x14ac:dyDescent="0.25">
      <c r="O37" s="1" t="s">
        <v>3</v>
      </c>
      <c r="P37" s="2" t="s">
        <v>4</v>
      </c>
      <c r="Q37" s="2" t="s">
        <v>5</v>
      </c>
      <c r="R37" s="2" t="s">
        <v>6</v>
      </c>
    </row>
    <row r="38" spans="15:18" ht="15.75" x14ac:dyDescent="0.25">
      <c r="O38" s="11" t="s">
        <v>22</v>
      </c>
      <c r="P38" s="12" t="s">
        <v>23</v>
      </c>
      <c r="Q38" s="12" t="s">
        <v>16</v>
      </c>
      <c r="R38" s="12" t="s">
        <v>24</v>
      </c>
    </row>
    <row r="39" spans="15:18" ht="15.75" x14ac:dyDescent="0.25">
      <c r="O39" s="11" t="s">
        <v>25</v>
      </c>
      <c r="P39" s="12" t="s">
        <v>26</v>
      </c>
      <c r="Q39" s="12" t="s">
        <v>16</v>
      </c>
      <c r="R39" s="12" t="s">
        <v>27</v>
      </c>
    </row>
    <row r="40" spans="15:18" ht="15.75" x14ac:dyDescent="0.25">
      <c r="O40" s="11" t="s">
        <v>62</v>
      </c>
      <c r="P40" s="12" t="s">
        <v>63</v>
      </c>
      <c r="Q40" s="12" t="s">
        <v>16</v>
      </c>
      <c r="R40" s="12" t="s">
        <v>64</v>
      </c>
    </row>
    <row r="41" spans="15:18" ht="15.75" x14ac:dyDescent="0.25">
      <c r="O41" s="11" t="s">
        <v>68</v>
      </c>
      <c r="P41" s="12" t="s">
        <v>69</v>
      </c>
      <c r="Q41" s="12" t="s">
        <v>16</v>
      </c>
      <c r="R41" s="12" t="s">
        <v>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VCTO. 31ENE2021</vt:lpstr>
      <vt:lpstr>RESUMEN VCTO. 31JUL2020</vt:lpstr>
      <vt:lpstr>RESUMEN VCTO. 31ENE2020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2020-01-17T14:00:26Z</dcterms:created>
  <dcterms:modified xsi:type="dcterms:W3CDTF">2021-01-18T18:32:24Z</dcterms:modified>
</cp:coreProperties>
</file>